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lharter\Dropbox (St. Kate's)\Summer Research 2017\ELMPS 2018\Main Fielding questionnaires\app-designer v2.0.3 5.9.2018\app\config\tables\quest2_02_1\forms\quest2_02_1\"/>
    </mc:Choice>
  </mc:AlternateContent>
  <bookViews>
    <workbookView xWindow="2445" yWindow="0" windowWidth="31080" windowHeight="20535" activeTab="1"/>
  </bookViews>
  <sheets>
    <sheet name="settings" sheetId="4" r:id="rId1"/>
    <sheet name="survey" sheetId="1" r:id="rId2"/>
    <sheet name="choices" sheetId="10" r:id="rId3"/>
    <sheet name="queries" sheetId="11" r:id="rId4"/>
    <sheet name="model" sheetId="8" r:id="rId5"/>
    <sheet name="prompt_types" sheetId="12" r:id="rId6"/>
    <sheet name="properties" sheetId="13" r:id="rId7"/>
  </sheets>
  <definedNames>
    <definedName name="_xlnm._FilterDatabase" localSheetId="4" hidden="1">model!$B$1:$B$16</definedName>
    <definedName name="_xlnm._FilterDatabase" localSheetId="1" hidden="1">survey!$L$1:$L$64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1" i="1" l="1"/>
  <c r="V26" i="1"/>
  <c r="H12" i="11"/>
  <c r="G12" i="11"/>
  <c r="B61" i="1"/>
  <c r="P64" i="1"/>
  <c r="O64" i="1"/>
  <c r="P62" i="1"/>
  <c r="O62" i="1"/>
  <c r="P61" i="1"/>
  <c r="O61" i="1"/>
  <c r="I26" i="1"/>
  <c r="I30" i="1"/>
  <c r="I41" i="1"/>
  <c r="I42" i="1"/>
  <c r="N42" i="1"/>
  <c r="A42" i="1"/>
  <c r="N26" i="1"/>
  <c r="K40" i="1"/>
  <c r="I43" i="1"/>
  <c r="N43" i="1"/>
  <c r="K44" i="1"/>
  <c r="I45" i="1"/>
  <c r="S45" i="1"/>
  <c r="P45" i="1"/>
  <c r="O45" i="1"/>
  <c r="N45" i="1"/>
  <c r="A45" i="1"/>
  <c r="U43" i="1"/>
  <c r="S43" i="1"/>
  <c r="P43" i="1"/>
  <c r="O43" i="1"/>
  <c r="P42" i="1"/>
  <c r="O42" i="1"/>
  <c r="A43" i="1"/>
  <c r="Q53" i="1"/>
  <c r="E10" i="1"/>
  <c r="E9" i="1"/>
  <c r="E22" i="1"/>
  <c r="E8" i="1"/>
  <c r="I53" i="1"/>
  <c r="I55" i="1"/>
  <c r="A55" i="1"/>
  <c r="A57" i="1"/>
  <c r="K48" i="1"/>
  <c r="K35" i="1"/>
  <c r="W53" i="1"/>
  <c r="F53" i="1"/>
  <c r="R53" i="1"/>
  <c r="X53" i="1"/>
  <c r="C53" i="1"/>
  <c r="H10" i="11"/>
  <c r="G10" i="11"/>
  <c r="B8" i="1"/>
  <c r="N53" i="1"/>
  <c r="V53" i="1"/>
  <c r="S42" i="1"/>
  <c r="K28" i="1"/>
  <c r="P8" i="1"/>
  <c r="O8" i="1"/>
  <c r="H9" i="11"/>
  <c r="G9" i="11"/>
  <c r="B10" i="1"/>
  <c r="P10" i="1"/>
  <c r="O10" i="1"/>
  <c r="T7" i="1"/>
  <c r="K19" i="1"/>
  <c r="N55" i="1"/>
  <c r="K56" i="1"/>
  <c r="S57" i="1"/>
  <c r="S33" i="1"/>
  <c r="S32" i="1"/>
  <c r="S31" i="1"/>
  <c r="H30" i="1"/>
  <c r="D55" i="1"/>
  <c r="G55" i="1"/>
  <c r="O55" i="1"/>
  <c r="P55" i="1"/>
  <c r="I57" i="1"/>
  <c r="N57" i="1"/>
  <c r="O57" i="1"/>
  <c r="P57" i="1"/>
  <c r="P53" i="1"/>
  <c r="O53" i="1"/>
  <c r="A53" i="1"/>
  <c r="B9" i="1"/>
  <c r="P9" i="1"/>
  <c r="O9" i="1"/>
  <c r="B22" i="1"/>
  <c r="I32" i="1"/>
  <c r="N32" i="1"/>
  <c r="U33" i="1"/>
  <c r="I31" i="1"/>
  <c r="N31" i="1"/>
  <c r="U32" i="1"/>
  <c r="P22" i="1"/>
  <c r="O22" i="1"/>
  <c r="K16" i="1"/>
  <c r="T6" i="1"/>
  <c r="O26" i="1"/>
  <c r="T5" i="1"/>
  <c r="B15" i="10"/>
  <c r="B14" i="10"/>
  <c r="B13" i="10"/>
  <c r="B11" i="10"/>
  <c r="B10" i="10"/>
  <c r="B9" i="10"/>
  <c r="B8" i="10"/>
  <c r="B7" i="10"/>
  <c r="B6" i="10"/>
  <c r="B5" i="10"/>
  <c r="B3" i="10"/>
  <c r="B2" i="10"/>
  <c r="G26" i="1"/>
  <c r="D26" i="1"/>
  <c r="I33" i="1"/>
  <c r="A33" i="1"/>
  <c r="A32" i="1"/>
  <c r="A31" i="1"/>
  <c r="A26" i="1"/>
  <c r="P26" i="1"/>
  <c r="O31" i="1"/>
  <c r="P33" i="1"/>
  <c r="O33" i="1"/>
  <c r="P32" i="1"/>
  <c r="O32" i="1"/>
  <c r="P31" i="1"/>
  <c r="P30" i="1"/>
  <c r="O30" i="1"/>
  <c r="N33" i="1"/>
  <c r="H26" i="1"/>
</calcChain>
</file>

<file path=xl/sharedStrings.xml><?xml version="1.0" encoding="utf-8"?>
<sst xmlns="http://schemas.openxmlformats.org/spreadsheetml/2006/main" count="341" uniqueCount="185">
  <si>
    <t>type</t>
  </si>
  <si>
    <t>name</t>
  </si>
  <si>
    <t>text</t>
  </si>
  <si>
    <t>value</t>
  </si>
  <si>
    <t>form_id</t>
  </si>
  <si>
    <t>form_version</t>
  </si>
  <si>
    <t>table_id</t>
  </si>
  <si>
    <t>setting_name</t>
  </si>
  <si>
    <t>survey</t>
  </si>
  <si>
    <t>values_list</t>
  </si>
  <si>
    <t>hideInContents</t>
  </si>
  <si>
    <t>instance_name</t>
  </si>
  <si>
    <t>clause</t>
  </si>
  <si>
    <t>Data for household: {{data.household_id}}</t>
  </si>
  <si>
    <t>condition</t>
  </si>
  <si>
    <t>begin screen</t>
  </si>
  <si>
    <t>end screen</t>
  </si>
  <si>
    <t>comments</t>
  </si>
  <si>
    <t>Arabic</t>
  </si>
  <si>
    <t>English</t>
  </si>
  <si>
    <t>default</t>
  </si>
  <si>
    <t>english</t>
  </si>
  <si>
    <t>quest2_02_1</t>
  </si>
  <si>
    <t>select_one</t>
  </si>
  <si>
    <t>egyptmove</t>
  </si>
  <si>
    <t>Did you move to inside or outside Egypt?</t>
  </si>
  <si>
    <t>if</t>
  </si>
  <si>
    <t>note</t>
  </si>
  <si>
    <t>select_one_dropdown</t>
  </si>
  <si>
    <t>gov_csv</t>
  </si>
  <si>
    <t>kism_csv</t>
  </si>
  <si>
    <t>shyakha_csv</t>
  </si>
  <si>
    <t>country_csv</t>
  </si>
  <si>
    <t>To which country did you move?</t>
  </si>
  <si>
    <t xml:space="preserve">end if </t>
  </si>
  <si>
    <t>whymove</t>
  </si>
  <si>
    <t>Why did you move?</t>
  </si>
  <si>
    <t>end if</t>
  </si>
  <si>
    <t>choice_filter</t>
  </si>
  <si>
    <t>constraint</t>
  </si>
  <si>
    <t>calculation</t>
  </si>
  <si>
    <t>1. Inside</t>
  </si>
  <si>
    <t>Section 2.1</t>
  </si>
  <si>
    <t>2. Outside</t>
  </si>
  <si>
    <t>choice_list_name</t>
  </si>
  <si>
    <t>data_value</t>
  </si>
  <si>
    <t xml:space="preserve">1. Work                             </t>
  </si>
  <si>
    <t xml:space="preserve">2. Education                           </t>
  </si>
  <si>
    <t xml:space="preserve">3. Marriage                            </t>
  </si>
  <si>
    <t xml:space="preserve">4. Accompanying a family member    </t>
  </si>
  <si>
    <t>5. Reasons pertaining to housing</t>
  </si>
  <si>
    <t>6. Fleeing violence/persecution or for security</t>
  </si>
  <si>
    <t xml:space="preserve">97. Other (specify) </t>
  </si>
  <si>
    <t>3. Don’t know</t>
  </si>
  <si>
    <t>query_name</t>
  </si>
  <si>
    <t>query_type</t>
  </si>
  <si>
    <t>uri</t>
  </si>
  <si>
    <t>callback</t>
  </si>
  <si>
    <t>linked_form_id</t>
  </si>
  <si>
    <t>linked_table_id</t>
  </si>
  <si>
    <t>selection</t>
  </si>
  <si>
    <t>selectionArgs</t>
  </si>
  <si>
    <t>csv</t>
  </si>
  <si>
    <t>"country.csv"</t>
  </si>
  <si>
    <t>"gov.csv"</t>
  </si>
  <si>
    <t>yesmovenodontknow</t>
  </si>
  <si>
    <t>2. No- Didn’t move</t>
  </si>
  <si>
    <t>1 .Yes- Have moved</t>
  </si>
  <si>
    <t>Question #</t>
  </si>
  <si>
    <t>Question origin text ENGLISH</t>
  </si>
  <si>
    <t>Responses ENGLISH</t>
  </si>
  <si>
    <t>Question origin text ARABIC</t>
  </si>
  <si>
    <t>Formula</t>
  </si>
  <si>
    <t>Typed</t>
  </si>
  <si>
    <t>governorate</t>
  </si>
  <si>
    <t>kism</t>
  </si>
  <si>
    <t>shyakha</t>
  </si>
  <si>
    <t>1. داخل</t>
  </si>
  <si>
    <t>2. خارج</t>
  </si>
  <si>
    <t>1. العمل</t>
  </si>
  <si>
    <t>2. التعليم</t>
  </si>
  <si>
    <t>3 - الزواج</t>
  </si>
  <si>
    <t>4. مرافقة أحد أفراد العائلة</t>
  </si>
  <si>
    <t>5- أسباب السكن</t>
  </si>
  <si>
    <t>6 - الفرار من العنف / الاضطهاد أو الأمن</t>
  </si>
  <si>
    <t>1. نعم- انتقلت</t>
  </si>
  <si>
    <t>2. لا- لم تتحرك</t>
  </si>
  <si>
    <t>3. لا أعرف</t>
  </si>
  <si>
    <t>q100</t>
  </si>
  <si>
    <t>assign</t>
  </si>
  <si>
    <t>integer</t>
  </si>
  <si>
    <t>async_assign_count</t>
  </si>
  <si>
    <t>display.hide_add_instance</t>
  </si>
  <si>
    <t>display.hide_delete_button</t>
  </si>
  <si>
    <t>moveID</t>
  </si>
  <si>
    <t>moveNumber</t>
  </si>
  <si>
    <t>movePID</t>
  </si>
  <si>
    <t>string</t>
  </si>
  <si>
    <t>data('moveNumber')</t>
  </si>
  <si>
    <t>عربى</t>
  </si>
  <si>
    <t>prompt_type_name</t>
  </si>
  <si>
    <t>async_assign_num_value</t>
  </si>
  <si>
    <t>async_assign_text_value</t>
  </si>
  <si>
    <t>partition</t>
  </si>
  <si>
    <t>aspect</t>
  </si>
  <si>
    <t>key</t>
  </si>
  <si>
    <t>Table</t>
  </si>
  <si>
    <t>security</t>
  </si>
  <si>
    <t>HIDDEN</t>
  </si>
  <si>
    <t>linked_table</t>
  </si>
  <si>
    <t>''</t>
  </si>
  <si>
    <t xml:space="preserve">moves </t>
  </si>
  <si>
    <t>pid</t>
  </si>
  <si>
    <t>moves</t>
  </si>
  <si>
    <t>data('moveID')</t>
  </si>
  <si>
    <t>What year did you move?</t>
  </si>
  <si>
    <t xml:space="preserve"> data('moveID') + '_' + data('q2106_1')</t>
  </si>
  <si>
    <t>Other (specify)</t>
  </si>
  <si>
    <t>q2108</t>
  </si>
  <si>
    <t>fieldName</t>
  </si>
  <si>
    <t>prevMove</t>
  </si>
  <si>
    <t>data('moveID') -1</t>
  </si>
  <si>
    <t>prevMove_date</t>
  </si>
  <si>
    <t>required</t>
  </si>
  <si>
    <t>individualID</t>
  </si>
  <si>
    <t>quest2_1_date_prevMove</t>
  </si>
  <si>
    <t>بيانات الأسرة:{{data.household_id}}</t>
  </si>
  <si>
    <t>هل انتقلت إلى داخل مصر أو خارجها؟</t>
  </si>
  <si>
    <t>إلى أي بلد انتقلت؟</t>
  </si>
  <si>
    <t>Where did you move?</t>
  </si>
  <si>
    <t>أين انتقلت؟</t>
  </si>
  <si>
    <t>محافظة</t>
  </si>
  <si>
    <t>number</t>
  </si>
  <si>
    <t>async_assign_max</t>
  </si>
  <si>
    <t>Hints and Constraints ENGLISH</t>
  </si>
  <si>
    <t>Hints and Constraints ARABIC</t>
  </si>
  <si>
    <t>Responses Arabic</t>
  </si>
  <si>
    <t>Source/Skips</t>
  </si>
  <si>
    <t>Q#s</t>
  </si>
  <si>
    <t>ما العام الذي انتقلت فيه؟</t>
  </si>
  <si>
    <t>ما هو سبب الانتقال؟</t>
  </si>
  <si>
    <t>أخرى (تحدد)</t>
  </si>
  <si>
    <t>إنجليزي</t>
  </si>
  <si>
    <t>display.title.text</t>
  </si>
  <si>
    <t>display.title.text.english</t>
  </si>
  <si>
    <t>display.prompt.text</t>
  </si>
  <si>
    <t>display.prompt.text.english</t>
  </si>
  <si>
    <t>display.locale.text</t>
  </si>
  <si>
    <t>display.locale.text.english</t>
  </si>
  <si>
    <t>display.hint.text</t>
  </si>
  <si>
    <t>display.hint.text.english</t>
  </si>
  <si>
    <t>display.constraint_message.text</t>
  </si>
  <si>
    <t>display.constraint_message.text.english</t>
  </si>
  <si>
    <t>newRowInitialElementKeyToValueMap</t>
  </si>
  <si>
    <t>openRowInitialElementKeyToValueMap</t>
  </si>
  <si>
    <t>{}</t>
  </si>
  <si>
    <t>2.1 الانتقالات</t>
  </si>
  <si>
    <t>2.1 Moves</t>
  </si>
  <si>
    <t>_.chain(context).pluck('gov').uniq().map(function(gov){
return {name:gov, label:gov, data_value:gov, display: {title: {text: gov} } };
}).value()</t>
  </si>
  <si>
    <t>(function() {
  var seen = { }; 
  return _.chain(context).filter(function(place) {
    var keep = (seen[place.kism] !== true);
    seen[place.kism] = true;
    return keep; })
  .map(function(place) {
place.name = place.kism;
place.label = place.kism;
place.data_value = place.name;
place.display = {title: {text: place.label} };
return place;   
  }).value();
})()</t>
  </si>
  <si>
    <t>_.map(context, function(place){
place.name = place.shyakha;
place.label = place.shyakha;
place.data_value = place.name;
place.display = {title: {text: place.label} };
return place;
})</t>
  </si>
  <si>
    <t>region_csv</t>
  </si>
  <si>
    <t>_.chain(context).pluck('region').uniq().map(function(region){
return {data_value:region,  display: {title: {text: region} } };
}).value()</t>
  </si>
  <si>
    <t>To which region did you move?</t>
  </si>
  <si>
    <t>999_دول أخري</t>
  </si>
  <si>
    <t>999_Ø¯ÙˆÙ„ Ø£Ø®Ø±ÙŠ</t>
  </si>
  <si>
    <t>Other country:</t>
  </si>
  <si>
    <r>
      <rPr>
        <sz val="11"/>
        <color theme="1"/>
        <rFont val="Arial"/>
        <family val="2"/>
        <charset val="204"/>
      </rPr>
      <t>دولة</t>
    </r>
    <r>
      <rPr>
        <sz val="10"/>
        <color rgb="FF000000"/>
        <rFont val="Arial"/>
      </rPr>
      <t xml:space="preserve"> </t>
    </r>
    <r>
      <rPr>
        <sz val="11"/>
        <color theme="1"/>
        <rFont val="Arial"/>
        <family val="2"/>
        <charset val="204"/>
      </rPr>
      <t>أخرى</t>
    </r>
    <r>
      <rPr>
        <sz val="10"/>
        <color rgb="FF000000"/>
        <rFont val="Arial"/>
      </rPr>
      <t>:</t>
    </r>
  </si>
  <si>
    <t>(function() {
  var seen = { }; 
  return _.chain(context).filter(function(place) {
    var keep = (seen[place.country] !== true);
    seen[place.country] = true;
    return keep; })
  .map(function(place) {
place.name = place.country;
place.label = place.country;
place.data_value = place.name;
place.display = {title: {text: place.label} };
return place;   
  }).value();
})()</t>
  </si>
  <si>
    <t xml:space="preserve"> data('moveID') + '_' + data('q2107_2')</t>
  </si>
  <si>
    <t>End Interview and Finalize Result as Complete</t>
  </si>
  <si>
    <t>انهي المقابلة والنتيجة استيفاء الاستمارة كاملة</t>
  </si>
  <si>
    <t>Save form</t>
  </si>
  <si>
    <t>حفظ الاستمارة</t>
  </si>
  <si>
    <t xml:space="preserve">finalize </t>
  </si>
  <si>
    <t>إلى أي إقليم فى العالم انتقلت؟</t>
  </si>
  <si>
    <t>قسم/مركز</t>
  </si>
  <si>
    <t>شياخة \ قرية</t>
  </si>
  <si>
    <t>97 - مسائل أخرى -- حدد</t>
  </si>
  <si>
    <t>forms</t>
  </si>
  <si>
    <t xml:space="preserve">You must have deleted an instance. Delete the instances after the removed instance, and re-enter the information. </t>
  </si>
  <si>
    <t>zcurrent_number_form</t>
  </si>
  <si>
    <t>لقد مسحت حالة. الغى كل الحالات التي تلي الحالة التي مسحتها، وأعد إدخال البيانات.</t>
  </si>
  <si>
    <t>defaultAccessOnCreation</t>
  </si>
  <si>
    <t>2018.05.09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</si>
</sst>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181717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444444"/>
      <name val="Trebuchet MS"/>
      <family val="2"/>
    </font>
    <font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Fill="1" applyAlignment="1"/>
    <xf numFmtId="0" fontId="0" fillId="0" borderId="0" xfId="0" applyFill="1"/>
    <xf numFmtId="0" fontId="0" fillId="0" borderId="0" xfId="0" applyFill="1" applyBorder="1" applyAlignment="1"/>
    <xf numFmtId="0" fontId="5" fillId="0" borderId="0" xfId="0" applyFont="1" applyFill="1" applyAlignment="1"/>
    <xf numFmtId="0" fontId="7" fillId="0" borderId="0" xfId="0" applyFont="1" applyFill="1" applyAlignment="1"/>
    <xf numFmtId="0" fontId="0" fillId="2" borderId="0" xfId="0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/>
    <xf numFmtId="0" fontId="8" fillId="2" borderId="0" xfId="0" applyFont="1" applyFill="1"/>
    <xf numFmtId="0" fontId="8" fillId="0" borderId="0" xfId="0" applyFont="1" applyFill="1"/>
    <xf numFmtId="0" fontId="14" fillId="0" borderId="0" xfId="0" applyFont="1" applyFill="1" applyAlignment="1"/>
    <xf numFmtId="0" fontId="8" fillId="0" borderId="0" xfId="0" applyFont="1" applyAlignment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16" fillId="0" borderId="0" xfId="0" applyFont="1"/>
    <xf numFmtId="0" fontId="1" fillId="0" borderId="0" xfId="29" applyAlignment="1">
      <alignment wrapText="1"/>
    </xf>
    <xf numFmtId="0" fontId="0" fillId="0" borderId="0" xfId="0" quotePrefix="1" applyAlignment="1">
      <alignment wrapText="1"/>
    </xf>
    <xf numFmtId="0" fontId="0" fillId="0" borderId="0" xfId="0" applyFont="1" applyAlignment="1"/>
    <xf numFmtId="0" fontId="15" fillId="0" borderId="0" xfId="0" applyFont="1"/>
    <xf numFmtId="0" fontId="15" fillId="0" borderId="0" xfId="0" applyFont="1" applyFill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quotePrefix="1" applyFill="1" applyAlignment="1">
      <alignment wrapText="1"/>
    </xf>
    <xf numFmtId="0" fontId="13" fillId="0" borderId="0" xfId="28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/>
    <xf numFmtId="0" fontId="0" fillId="0" borderId="0" xfId="0" applyFill="1" applyAlignment="1">
      <alignment horizontal="left" indent="1"/>
    </xf>
    <xf numFmtId="0" fontId="0" fillId="0" borderId="0" xfId="0" applyFill="1" applyBorder="1"/>
    <xf numFmtId="0" fontId="1" fillId="0" borderId="0" xfId="0" applyFont="1" applyAlignment="1">
      <alignment vertical="top"/>
    </xf>
    <xf numFmtId="0" fontId="0" fillId="3" borderId="0" xfId="0" applyFont="1" applyFill="1"/>
    <xf numFmtId="16" fontId="0" fillId="3" borderId="0" xfId="0" applyNumberFormat="1" applyFont="1" applyFill="1"/>
    <xf numFmtId="0" fontId="8" fillId="3" borderId="0" xfId="0" applyFont="1" applyFill="1"/>
    <xf numFmtId="0" fontId="0" fillId="3" borderId="0" xfId="0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0" fontId="13" fillId="0" borderId="0" xfId="28" applyFont="1" applyFill="1" applyBorder="1" applyAlignment="1">
      <alignment vertical="center" wrapText="1"/>
    </xf>
    <xf numFmtId="0" fontId="5" fillId="0" borderId="0" xfId="0" applyFont="1" applyFill="1"/>
    <xf numFmtId="0" fontId="1" fillId="0" borderId="0" xfId="0" applyFont="1" applyFill="1"/>
    <xf numFmtId="49" fontId="0" fillId="0" borderId="0" xfId="0" applyNumberFormat="1" applyFont="1" applyFill="1" applyAlignment="1">
      <alignment wrapText="1"/>
    </xf>
    <xf numFmtId="0" fontId="1" fillId="0" borderId="0" xfId="29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horizontal="left" indent="2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/>
    <xf numFmtId="0" fontId="2" fillId="0" borderId="0" xfId="0" applyFont="1" applyFill="1" applyAlignment="1">
      <alignment wrapText="1"/>
    </xf>
    <xf numFmtId="0" fontId="17" fillId="0" borderId="0" xfId="0" applyFont="1" applyFill="1" applyAlignment="1">
      <alignment horizontal="right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justify" vertical="center" wrapText="1" readingOrder="1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indent="7"/>
    </xf>
    <xf numFmtId="0" fontId="0" fillId="0" borderId="0" xfId="0" applyFill="1" applyAlignment="1">
      <alignment horizontal="left" indent="4"/>
    </xf>
    <xf numFmtId="0" fontId="0" fillId="0" borderId="0" xfId="0" applyFill="1" applyAlignment="1">
      <alignment horizontal="left" indent="5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5" fillId="0" borderId="0" xfId="9" applyFont="1" applyAlignment="1"/>
    <xf numFmtId="0" fontId="18" fillId="0" borderId="0" xfId="0" applyFont="1" applyAlignment="1">
      <alignment wrapText="1"/>
    </xf>
    <xf numFmtId="49" fontId="0" fillId="0" borderId="0" xfId="0" quotePrefix="1" applyNumberFormat="1" applyAlignment="1">
      <alignment wrapText="1"/>
    </xf>
    <xf numFmtId="49" fontId="5" fillId="0" borderId="0" xfId="0" applyNumberFormat="1" applyFont="1" applyFill="1" applyAlignment="1">
      <alignment wrapText="1"/>
    </xf>
    <xf numFmtId="0" fontId="0" fillId="0" borderId="0" xfId="0" quotePrefix="1" applyAlignment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 wrapText="1"/>
    </xf>
    <xf numFmtId="0" fontId="18" fillId="0" borderId="0" xfId="0" applyFont="1" applyAlignment="1"/>
    <xf numFmtId="0" fontId="10" fillId="0" borderId="0" xfId="56" applyFont="1" applyFill="1" applyAlignment="1">
      <alignment horizontal="right" wrapText="1"/>
    </xf>
    <xf numFmtId="0" fontId="10" fillId="0" borderId="0" xfId="9" applyFont="1" applyFill="1" applyAlignment="1">
      <alignment horizontal="right" vertical="center" wrapText="1"/>
    </xf>
    <xf numFmtId="0" fontId="17" fillId="0" borderId="0" xfId="56" applyFont="1" applyFill="1" applyAlignment="1">
      <alignment horizontal="right" wrapText="1"/>
    </xf>
    <xf numFmtId="0" fontId="20" fillId="0" borderId="0" xfId="9" applyFont="1" applyFill="1" applyAlignment="1"/>
    <xf numFmtId="0" fontId="20" fillId="0" borderId="0" xfId="9" applyFont="1" applyFill="1" applyAlignment="1">
      <alignment wrapText="1"/>
    </xf>
    <xf numFmtId="0" fontId="15" fillId="0" borderId="0" xfId="9" applyFont="1" applyFill="1" applyAlignment="1"/>
    <xf numFmtId="0" fontId="15" fillId="0" borderId="0" xfId="9" applyFont="1" applyFill="1" applyAlignment="1">
      <alignment wrapText="1"/>
    </xf>
    <xf numFmtId="0" fontId="15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23" fillId="0" borderId="0" xfId="0" applyFont="1" applyAlignment="1"/>
    <xf numFmtId="0" fontId="18" fillId="0" borderId="0" xfId="0" applyFont="1" applyFill="1" applyAlignment="1">
      <alignment wrapText="1"/>
    </xf>
    <xf numFmtId="0" fontId="24" fillId="0" borderId="0" xfId="0" applyFont="1"/>
    <xf numFmtId="0" fontId="1" fillId="0" borderId="0" xfId="0" applyFont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Normal 2" xfId="9"/>
    <cellStyle name="Normal 3" xfId="29"/>
    <cellStyle name="Normal 4" xfId="56"/>
    <cellStyle name="Normal 4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pane ySplit="1" topLeftCell="A2" activePane="bottomLeft" state="frozen"/>
      <selection pane="bottomLeft" activeCell="B12" sqref="B12"/>
    </sheetView>
  </sheetViews>
  <sheetFormatPr defaultColWidth="11.42578125" defaultRowHeight="12.75" customHeight="1"/>
  <cols>
    <col min="1" max="1" width="13.42578125" style="22" customWidth="1"/>
    <col min="2" max="2" width="24.42578125" style="22" customWidth="1"/>
    <col min="3" max="6" width="24.28515625" style="22" customWidth="1"/>
    <col min="7" max="16384" width="11.42578125" style="22"/>
  </cols>
  <sheetData>
    <row r="1" spans="1:6" s="16" customFormat="1" ht="15">
      <c r="A1" s="73" t="s">
        <v>7</v>
      </c>
      <c r="B1" s="63" t="s">
        <v>3</v>
      </c>
      <c r="C1" s="16" t="s">
        <v>143</v>
      </c>
      <c r="D1" s="74" t="s">
        <v>144</v>
      </c>
      <c r="E1" s="86" t="s">
        <v>147</v>
      </c>
      <c r="F1" s="86" t="s">
        <v>148</v>
      </c>
    </row>
    <row r="2" spans="1:6">
      <c r="A2" s="64" t="s">
        <v>4</v>
      </c>
      <c r="B2" s="24" t="s">
        <v>22</v>
      </c>
    </row>
    <row r="3" spans="1:6">
      <c r="A3" s="64" t="s">
        <v>5</v>
      </c>
      <c r="B3" s="118" t="s">
        <v>184</v>
      </c>
    </row>
    <row r="4" spans="1:6">
      <c r="A4" s="75" t="s">
        <v>6</v>
      </c>
      <c r="B4" s="24" t="s">
        <v>22</v>
      </c>
    </row>
    <row r="5" spans="1:6">
      <c r="A5" s="39" t="s">
        <v>20</v>
      </c>
      <c r="C5" s="39"/>
      <c r="D5" s="39"/>
      <c r="E5" s="7" t="s">
        <v>99</v>
      </c>
      <c r="F5" s="39" t="s">
        <v>18</v>
      </c>
    </row>
    <row r="6" spans="1:6" ht="12.75" customHeight="1">
      <c r="A6" s="39" t="s">
        <v>21</v>
      </c>
      <c r="C6" s="39"/>
      <c r="D6" s="39"/>
      <c r="E6" s="7" t="s">
        <v>142</v>
      </c>
      <c r="F6" s="39" t="s">
        <v>19</v>
      </c>
    </row>
    <row r="7" spans="1:6" ht="12.75" customHeight="1">
      <c r="A7" s="25" t="s">
        <v>8</v>
      </c>
      <c r="B7" s="7"/>
      <c r="C7" s="7" t="s">
        <v>156</v>
      </c>
      <c r="D7" s="7" t="s">
        <v>157</v>
      </c>
    </row>
    <row r="8" spans="1:6" ht="12.75" customHeight="1">
      <c r="A8" s="24" t="s">
        <v>11</v>
      </c>
      <c r="B8" s="7" t="s">
        <v>96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64"/>
  <sheetViews>
    <sheetView tabSelected="1" topLeftCell="H1" zoomScale="75" zoomScaleNormal="75" zoomScalePageLayoutView="75" workbookViewId="0">
      <pane ySplit="2" topLeftCell="A3" activePane="bottomLeft" state="frozen"/>
      <selection pane="bottomLeft" activeCell="L1" sqref="L1:L1048576"/>
    </sheetView>
  </sheetViews>
  <sheetFormatPr defaultColWidth="11.42578125" defaultRowHeight="12.75"/>
  <cols>
    <col min="1" max="1" width="11.42578125" style="6"/>
    <col min="2" max="2" width="20.140625" style="22" customWidth="1"/>
    <col min="3" max="3" width="12.85546875" style="22" customWidth="1"/>
    <col min="4" max="4" width="20.140625" style="23" customWidth="1"/>
    <col min="5" max="5" width="20.140625" style="22" customWidth="1"/>
    <col min="6" max="6" width="13.42578125" style="22" customWidth="1"/>
    <col min="7" max="7" width="17.7109375" style="6" customWidth="1"/>
    <col min="8" max="8" width="12.85546875" style="23" bestFit="1" customWidth="1"/>
    <col min="9" max="9" width="11.42578125" style="16"/>
    <col min="10" max="10" width="11.42578125" style="6"/>
    <col min="11" max="11" width="24" style="6" bestFit="1" customWidth="1"/>
    <col min="12" max="12" width="25.28515625" style="6" customWidth="1"/>
    <col min="13" max="13" width="25.28515625" style="22" customWidth="1"/>
    <col min="14" max="14" width="19.42578125" style="6" customWidth="1"/>
    <col min="15" max="16" width="24.140625" style="41" customWidth="1"/>
    <col min="17" max="18" width="15" style="6" customWidth="1"/>
    <col min="19" max="19" width="23" style="6" bestFit="1" customWidth="1"/>
    <col min="20" max="20" width="31.42578125" style="6" bestFit="1" customWidth="1"/>
    <col min="21" max="21" width="18.85546875" style="6" bestFit="1" customWidth="1"/>
    <col min="22" max="24" width="23" style="6" customWidth="1"/>
    <col min="25" max="26" width="11.42578125" style="6"/>
    <col min="27" max="27" width="30.85546875" style="6" customWidth="1"/>
    <col min="28" max="16384" width="11.42578125" style="6"/>
  </cols>
  <sheetData>
    <row r="1" spans="1:27" s="9" customFormat="1" ht="30">
      <c r="A1" s="9" t="s">
        <v>17</v>
      </c>
      <c r="B1" s="16" t="s">
        <v>17</v>
      </c>
      <c r="C1" s="16" t="s">
        <v>17</v>
      </c>
      <c r="D1" s="16" t="s">
        <v>17</v>
      </c>
      <c r="E1" s="16" t="s">
        <v>17</v>
      </c>
      <c r="F1" s="16" t="s">
        <v>17</v>
      </c>
      <c r="G1" s="16" t="s">
        <v>17</v>
      </c>
      <c r="H1" s="16" t="s">
        <v>17</v>
      </c>
      <c r="I1" s="9" t="s">
        <v>17</v>
      </c>
      <c r="J1" s="10" t="s">
        <v>12</v>
      </c>
      <c r="K1" s="10" t="s">
        <v>14</v>
      </c>
      <c r="L1" s="9" t="s">
        <v>0</v>
      </c>
      <c r="M1" s="9" t="s">
        <v>9</v>
      </c>
      <c r="N1" s="16" t="s">
        <v>1</v>
      </c>
      <c r="O1" s="69" t="s">
        <v>145</v>
      </c>
      <c r="P1" s="16" t="s">
        <v>146</v>
      </c>
      <c r="Q1" s="70" t="s">
        <v>149</v>
      </c>
      <c r="R1" s="71" t="s">
        <v>150</v>
      </c>
      <c r="S1" s="71" t="s">
        <v>123</v>
      </c>
      <c r="T1" s="9" t="s">
        <v>40</v>
      </c>
      <c r="U1" s="9" t="s">
        <v>38</v>
      </c>
      <c r="V1" s="9" t="s">
        <v>39</v>
      </c>
      <c r="W1" s="28" t="s">
        <v>151</v>
      </c>
      <c r="X1" s="28" t="s">
        <v>152</v>
      </c>
      <c r="Y1" s="28" t="s">
        <v>10</v>
      </c>
      <c r="Z1" s="35" t="s">
        <v>92</v>
      </c>
      <c r="AA1" s="35" t="s">
        <v>93</v>
      </c>
    </row>
    <row r="2" spans="1:27" s="9" customFormat="1" ht="45" hidden="1">
      <c r="A2" s="17" t="s">
        <v>68</v>
      </c>
      <c r="B2" s="67" t="s">
        <v>69</v>
      </c>
      <c r="C2" s="17" t="s">
        <v>134</v>
      </c>
      <c r="D2" s="67" t="s">
        <v>70</v>
      </c>
      <c r="E2" s="67" t="s">
        <v>71</v>
      </c>
      <c r="F2" s="17" t="s">
        <v>135</v>
      </c>
      <c r="G2" s="17" t="s">
        <v>136</v>
      </c>
      <c r="H2" s="68" t="s">
        <v>137</v>
      </c>
      <c r="I2" s="68" t="s">
        <v>138</v>
      </c>
      <c r="J2" s="63"/>
      <c r="K2" s="10"/>
      <c r="M2" s="16"/>
      <c r="O2" s="40"/>
      <c r="P2" s="40"/>
    </row>
    <row r="3" spans="1:27" s="9" customFormat="1" ht="15" hidden="1">
      <c r="A3" s="18" t="s">
        <v>72</v>
      </c>
      <c r="B3" s="18" t="s">
        <v>73</v>
      </c>
      <c r="C3" s="18" t="s">
        <v>72</v>
      </c>
      <c r="D3" s="18" t="s">
        <v>72</v>
      </c>
      <c r="E3" s="18" t="s">
        <v>73</v>
      </c>
      <c r="F3" s="18" t="s">
        <v>72</v>
      </c>
      <c r="G3" s="18" t="s">
        <v>72</v>
      </c>
      <c r="H3" s="76" t="s">
        <v>72</v>
      </c>
      <c r="I3" s="76" t="s">
        <v>72</v>
      </c>
      <c r="J3" s="63"/>
      <c r="K3" s="10"/>
      <c r="M3" s="16"/>
      <c r="O3" s="40"/>
      <c r="P3" s="40"/>
    </row>
    <row r="4" spans="1:27" s="9" customFormat="1" ht="15" hidden="1">
      <c r="A4" s="18"/>
      <c r="B4" s="18"/>
      <c r="C4" s="18"/>
      <c r="D4" s="19"/>
      <c r="E4" s="18"/>
      <c r="F4" s="18"/>
      <c r="G4" s="18"/>
      <c r="H4" s="20"/>
      <c r="I4" s="18"/>
      <c r="J4" s="36" t="s">
        <v>15</v>
      </c>
      <c r="K4" s="10"/>
      <c r="M4" s="16"/>
      <c r="O4" s="40"/>
      <c r="P4" s="40"/>
    </row>
    <row r="5" spans="1:27" ht="38.25" hidden="1">
      <c r="B5" s="22" t="s">
        <v>13</v>
      </c>
      <c r="E5" s="22" t="s">
        <v>126</v>
      </c>
      <c r="H5" s="8"/>
      <c r="I5" s="9"/>
      <c r="L5" s="39" t="s">
        <v>89</v>
      </c>
      <c r="M5" s="6"/>
      <c r="N5" s="39" t="s">
        <v>88</v>
      </c>
      <c r="T5" s="39" t="str">
        <f>CONCATENATE("data('",N5,"')")</f>
        <v>data('q100')</v>
      </c>
      <c r="Y5" s="6" t="b">
        <v>1</v>
      </c>
    </row>
    <row r="6" spans="1:27" s="22" customFormat="1" hidden="1">
      <c r="D6" s="23"/>
      <c r="H6" s="23"/>
      <c r="I6" s="16"/>
      <c r="L6" s="24" t="s">
        <v>89</v>
      </c>
      <c r="N6" s="77" t="s">
        <v>112</v>
      </c>
      <c r="O6" s="41"/>
      <c r="P6" s="41"/>
      <c r="T6" s="24" t="str">
        <f>CONCATENATE("data('",N6,"')")</f>
        <v>data('pid')</v>
      </c>
      <c r="U6" s="6"/>
      <c r="Y6" s="6" t="b">
        <v>1</v>
      </c>
      <c r="AA6" s="6"/>
    </row>
    <row r="7" spans="1:27" s="22" customFormat="1" hidden="1">
      <c r="D7" s="23"/>
      <c r="H7" s="23"/>
      <c r="I7" s="16"/>
      <c r="L7" s="24" t="s">
        <v>89</v>
      </c>
      <c r="N7" s="78" t="s">
        <v>124</v>
      </c>
      <c r="O7" s="41"/>
      <c r="P7" s="41"/>
      <c r="T7" s="24" t="str">
        <f>CONCATENATE("data('",N7,"')")</f>
        <v>data('individualID')</v>
      </c>
      <c r="U7" s="6"/>
      <c r="Y7" s="6" t="b">
        <v>1</v>
      </c>
      <c r="AA7" s="6"/>
    </row>
    <row r="8" spans="1:27" ht="25.5" hidden="1">
      <c r="B8" s="37" t="str">
        <f>CONCATENATE("Household No. -- {{data.",N5,"}}")</f>
        <v>Household No. -- {{data.q100}}</v>
      </c>
      <c r="C8" s="31"/>
      <c r="D8" s="60"/>
      <c r="E8" s="38" t="str">
        <f>CONCATENATE("الرقم التعريفي للأسرة ","--{{data.",N5,"}}")</f>
        <v>الرقم التعريفي للأسرة --{{data.q100}}</v>
      </c>
      <c r="F8" s="60"/>
      <c r="G8" s="22"/>
      <c r="H8" s="6"/>
      <c r="I8" s="30"/>
      <c r="K8" s="61"/>
      <c r="L8" s="61" t="s">
        <v>27</v>
      </c>
      <c r="M8" s="61"/>
      <c r="N8" s="22"/>
      <c r="O8" s="30" t="str">
        <f>E8</f>
        <v>الرقم التعريفي للأسرة --{{data.q100}}</v>
      </c>
      <c r="P8" s="7" t="str">
        <f>B8</f>
        <v>Household No. -- {{data.q100}}</v>
      </c>
      <c r="S8" s="22"/>
      <c r="T8" s="7"/>
      <c r="V8" s="22"/>
      <c r="Y8" s="7"/>
    </row>
    <row r="9" spans="1:27" s="7" customFormat="1" ht="25.5" hidden="1">
      <c r="B9" s="37" t="str">
        <f>CONCATENATE("Person ID: {{data.",N6,"}}")</f>
        <v>Person ID: {{data.pid}}</v>
      </c>
      <c r="C9" s="37"/>
      <c r="D9" s="38"/>
      <c r="E9" s="37" t="str">
        <f>CONCATENATE("رقم مسلسل الفرد: {{data.",N6,"}}")</f>
        <v>رقم مسلسل الفرد: {{data.pid}}</v>
      </c>
      <c r="F9" s="37"/>
      <c r="G9" s="22"/>
      <c r="I9" s="30"/>
      <c r="L9" s="6" t="s">
        <v>27</v>
      </c>
      <c r="O9" s="42" t="str">
        <f>E9</f>
        <v>رقم مسلسل الفرد: {{data.pid}}</v>
      </c>
      <c r="P9" s="42" t="str">
        <f>B9</f>
        <v>Person ID: {{data.pid}}</v>
      </c>
      <c r="S9" s="22"/>
      <c r="V9" s="22"/>
      <c r="Y9" s="6"/>
    </row>
    <row r="10" spans="1:27" s="7" customFormat="1" ht="25.5" hidden="1">
      <c r="B10" s="37" t="str">
        <f>CONCATENATE("Individual ID: {{data.",N7,"}}")</f>
        <v>Individual ID: {{data.individualID}}</v>
      </c>
      <c r="C10" s="37"/>
      <c r="D10" s="38"/>
      <c r="E10" s="37" t="str">
        <f>CONCATENATE("رقم الفرد في الأسرة {{data.",N7,"}}")</f>
        <v>رقم الفرد في الأسرة {{data.individualID}}</v>
      </c>
      <c r="F10" s="37"/>
      <c r="G10" s="22"/>
      <c r="I10" s="30"/>
      <c r="L10" s="6" t="s">
        <v>27</v>
      </c>
      <c r="O10" s="42" t="str">
        <f>E10</f>
        <v>رقم الفرد في الأسرة {{data.individualID}}</v>
      </c>
      <c r="P10" s="42" t="str">
        <f>B10</f>
        <v>Individual ID: {{data.individualID}}</v>
      </c>
      <c r="S10" s="22"/>
      <c r="V10" s="22"/>
      <c r="Y10" s="6"/>
    </row>
    <row r="11" spans="1:27" s="25" customFormat="1" ht="15">
      <c r="B11" s="21"/>
      <c r="C11" s="21"/>
      <c r="D11" s="21"/>
      <c r="E11" s="21"/>
      <c r="F11" s="21"/>
      <c r="G11" s="21"/>
      <c r="I11" s="60"/>
      <c r="L11" s="48" t="s">
        <v>91</v>
      </c>
      <c r="M11" s="22" t="s">
        <v>113</v>
      </c>
      <c r="N11" s="25" t="s">
        <v>95</v>
      </c>
      <c r="O11" s="31"/>
      <c r="P11" s="37"/>
      <c r="S11" s="21"/>
      <c r="V11" s="21"/>
      <c r="Y11" s="25" t="b">
        <v>1</v>
      </c>
    </row>
    <row r="12" spans="1:27" hidden="1"/>
    <row r="13" spans="1:27" s="7" customFormat="1" ht="12.95" hidden="1" customHeight="1">
      <c r="B13" s="22"/>
      <c r="C13" s="22"/>
      <c r="D13" s="22"/>
      <c r="E13" s="22"/>
      <c r="F13" s="22"/>
      <c r="G13" s="22"/>
      <c r="I13" s="30"/>
      <c r="L13" s="7" t="s">
        <v>89</v>
      </c>
      <c r="N13" s="25" t="s">
        <v>94</v>
      </c>
      <c r="O13" s="41"/>
      <c r="P13" s="42"/>
      <c r="S13" s="22"/>
      <c r="T13" s="7" t="s">
        <v>114</v>
      </c>
      <c r="V13" s="22"/>
      <c r="Y13" s="6" t="b">
        <v>1</v>
      </c>
    </row>
    <row r="14" spans="1:27" s="25" customFormat="1" hidden="1">
      <c r="B14" s="22"/>
      <c r="C14" s="22"/>
      <c r="D14" s="22"/>
      <c r="E14" s="22"/>
      <c r="F14" s="22"/>
      <c r="G14" s="21"/>
      <c r="I14" s="30"/>
      <c r="J14" s="7" t="s">
        <v>16</v>
      </c>
      <c r="K14" s="7"/>
      <c r="L14" s="7"/>
      <c r="M14" s="7"/>
      <c r="N14" s="7"/>
      <c r="O14" s="41"/>
      <c r="P14" s="41"/>
      <c r="S14" s="22"/>
      <c r="V14" s="21"/>
      <c r="Y14" s="7"/>
    </row>
    <row r="15" spans="1:27" s="25" customFormat="1" hidden="1">
      <c r="B15" s="22"/>
      <c r="C15" s="22"/>
      <c r="D15" s="22"/>
      <c r="E15" s="22"/>
      <c r="F15" s="22"/>
      <c r="G15" s="21"/>
      <c r="I15" s="30"/>
      <c r="J15" s="36" t="s">
        <v>15</v>
      </c>
      <c r="K15" s="7"/>
      <c r="L15" s="7"/>
      <c r="M15" s="7"/>
      <c r="N15" s="7"/>
      <c r="O15" s="41"/>
      <c r="P15" s="41"/>
      <c r="S15" s="22"/>
      <c r="V15" s="21"/>
      <c r="Y15" s="7"/>
    </row>
    <row r="16" spans="1:27" s="25" customFormat="1" hidden="1">
      <c r="B16" s="22"/>
      <c r="C16" s="22"/>
      <c r="D16" s="22"/>
      <c r="E16" s="22"/>
      <c r="F16" s="22"/>
      <c r="G16" s="21"/>
      <c r="I16" s="30"/>
      <c r="J16" s="53" t="s">
        <v>26</v>
      </c>
      <c r="K16" s="7" t="str">
        <f>CONCATENATE("data('",N13,"') == null ")</f>
        <v xml:space="preserve">data('moveID') == null </v>
      </c>
      <c r="L16" s="7"/>
      <c r="M16" s="7"/>
      <c r="N16" s="7"/>
      <c r="O16" s="41"/>
      <c r="P16" s="41"/>
      <c r="S16" s="22"/>
      <c r="V16" s="21"/>
      <c r="Y16" s="7"/>
    </row>
    <row r="17" spans="1:25" s="25" customFormat="1" hidden="1">
      <c r="B17" s="22"/>
      <c r="C17" s="22"/>
      <c r="D17" s="22"/>
      <c r="E17" s="22"/>
      <c r="F17" s="22"/>
      <c r="G17" s="21"/>
      <c r="I17" s="30"/>
      <c r="J17" s="53"/>
      <c r="K17" s="7"/>
      <c r="L17" s="7" t="s">
        <v>89</v>
      </c>
      <c r="M17" s="7"/>
      <c r="N17" s="25" t="s">
        <v>94</v>
      </c>
      <c r="O17" s="41"/>
      <c r="P17" s="41"/>
      <c r="S17" s="22"/>
      <c r="T17" s="7" t="s">
        <v>98</v>
      </c>
      <c r="Y17" s="7" t="b">
        <v>1</v>
      </c>
    </row>
    <row r="18" spans="1:25" s="25" customFormat="1" hidden="1">
      <c r="B18" s="22"/>
      <c r="C18" s="22"/>
      <c r="D18" s="22"/>
      <c r="E18" s="22"/>
      <c r="F18" s="22"/>
      <c r="G18" s="21"/>
      <c r="I18" s="30"/>
      <c r="J18" s="53" t="s">
        <v>37</v>
      </c>
      <c r="K18" s="7"/>
      <c r="L18" s="7"/>
      <c r="M18" s="7"/>
      <c r="N18" s="7"/>
      <c r="O18" s="41"/>
      <c r="P18" s="41"/>
      <c r="S18" s="22"/>
      <c r="V18" s="21"/>
      <c r="Y18" s="7"/>
    </row>
    <row r="19" spans="1:25" s="25" customFormat="1" hidden="1">
      <c r="B19" s="22"/>
      <c r="C19" s="22"/>
      <c r="D19" s="22"/>
      <c r="E19" s="22"/>
      <c r="F19" s="22"/>
      <c r="G19" s="21"/>
      <c r="I19" s="30"/>
      <c r="J19" s="53" t="s">
        <v>26</v>
      </c>
      <c r="K19" s="7" t="str">
        <f>CONCATENATE("data('",N13,"') &gt;=2 ")</f>
        <v xml:space="preserve">data('moveID') &gt;=2 </v>
      </c>
      <c r="L19" s="7"/>
      <c r="M19" s="7"/>
      <c r="N19" s="7"/>
      <c r="O19" s="41"/>
      <c r="P19" s="41"/>
      <c r="S19" s="22"/>
      <c r="V19" s="21"/>
      <c r="Y19" s="7"/>
    </row>
    <row r="20" spans="1:25" s="7" customFormat="1" ht="15.75" hidden="1">
      <c r="B20" s="22"/>
      <c r="C20" s="22"/>
      <c r="D20" s="62"/>
      <c r="E20" s="22"/>
      <c r="F20" s="22"/>
      <c r="G20" s="63"/>
      <c r="H20" s="51"/>
      <c r="J20" s="53"/>
      <c r="L20" s="64" t="s">
        <v>89</v>
      </c>
      <c r="M20" s="22"/>
      <c r="N20" s="7" t="s">
        <v>120</v>
      </c>
      <c r="O20" s="37"/>
      <c r="P20" s="37"/>
      <c r="Q20" s="21"/>
      <c r="R20" s="21"/>
      <c r="T20" s="7" t="s">
        <v>121</v>
      </c>
      <c r="V20" s="48"/>
      <c r="W20" s="21"/>
      <c r="X20" s="21"/>
      <c r="Y20" s="6" t="b">
        <v>1</v>
      </c>
    </row>
    <row r="21" spans="1:25" s="7" customFormat="1" ht="15.75" hidden="1">
      <c r="B21" s="22"/>
      <c r="C21" s="22"/>
      <c r="D21" s="62"/>
      <c r="E21" s="22"/>
      <c r="F21" s="22"/>
      <c r="G21" s="63"/>
      <c r="H21" s="51"/>
      <c r="J21" s="53" t="s">
        <v>37</v>
      </c>
      <c r="L21" s="64"/>
      <c r="M21" s="22"/>
      <c r="O21" s="37"/>
      <c r="P21" s="37"/>
      <c r="Q21" s="21"/>
      <c r="R21" s="21"/>
      <c r="V21" s="48"/>
      <c r="W21" s="21"/>
      <c r="X21" s="21"/>
      <c r="Y21" s="6"/>
    </row>
    <row r="22" spans="1:25" s="7" customFormat="1" ht="25.5" hidden="1">
      <c r="B22" s="37" t="str">
        <f>CONCATENATE("Number of the move: {{data.",N13,"}}")</f>
        <v>Number of the move: {{data.moveID}}</v>
      </c>
      <c r="C22" s="37"/>
      <c r="D22" s="38"/>
      <c r="E22" s="37" t="str">
        <f>CONCATENATE("الرقم المسلسل للانتقال:{{data.",N13,"}}")</f>
        <v>الرقم المسلسل للانتقال:{{data.moveID}}</v>
      </c>
      <c r="F22" s="37"/>
      <c r="G22" s="22"/>
      <c r="I22" s="30"/>
      <c r="L22" s="6" t="s">
        <v>27</v>
      </c>
      <c r="O22" s="42" t="str">
        <f>E22</f>
        <v>الرقم المسلسل للانتقال:{{data.moveID}}</v>
      </c>
      <c r="P22" s="42" t="str">
        <f>B22</f>
        <v>Number of the move: {{data.moveID}}</v>
      </c>
      <c r="S22" s="22"/>
      <c r="V22" s="22"/>
      <c r="Y22" s="6"/>
    </row>
    <row r="23" spans="1:25" s="33" customFormat="1" hidden="1">
      <c r="I23" s="34"/>
      <c r="J23" s="7" t="s">
        <v>16</v>
      </c>
      <c r="O23" s="31"/>
      <c r="P23" s="31"/>
      <c r="Y23" s="25"/>
    </row>
    <row r="24" spans="1:25" s="33" customFormat="1" hidden="1">
      <c r="I24" s="34"/>
      <c r="J24" s="41" t="s">
        <v>15</v>
      </c>
      <c r="O24" s="31"/>
      <c r="P24" s="31"/>
      <c r="Y24" s="25"/>
    </row>
    <row r="25" spans="1:25" s="25" customFormat="1" ht="15">
      <c r="B25" s="21"/>
      <c r="C25" s="21"/>
      <c r="D25" s="21"/>
      <c r="E25" s="21"/>
      <c r="F25" s="21"/>
      <c r="G25" s="21"/>
      <c r="H25" s="21"/>
      <c r="I25" s="60"/>
      <c r="L25" s="48" t="s">
        <v>91</v>
      </c>
      <c r="M25" s="22" t="s">
        <v>179</v>
      </c>
      <c r="N25" s="25" t="s">
        <v>181</v>
      </c>
      <c r="O25" s="38"/>
      <c r="P25" s="21"/>
      <c r="S25" s="21"/>
      <c r="V25" s="21"/>
      <c r="Y25" s="25" t="b">
        <v>1</v>
      </c>
    </row>
    <row r="26" spans="1:25" s="7" customFormat="1" ht="63.75" hidden="1">
      <c r="A26" s="7" t="str">
        <f>CONCATENATE("q",I26)</f>
        <v>q2105</v>
      </c>
      <c r="B26" s="22" t="s">
        <v>25</v>
      </c>
      <c r="C26" s="22"/>
      <c r="D26" s="23" t="str">
        <f>CONCATENATE(INDEX(choices!D:D,MATCH(M26,choices!A:A,0)),"
",IF(M26=INDEX(choices!A:A,MATCH(M26,choices!A:A,0)+1),INDEX(choices!D:D,MATCH(M26,choices!A:A,0)+1),""),IF(M26=INDEX(choices!A:A,MATCH(M26,choices!A:A,0)+1), "
",""),IF(M26=INDEX(choices!A:A,MATCH(M26,choices!A:A,0)+2),INDEX(choices!D:D,MATCH(M26,choices!A:A,0)+2),""),IF(M26=INDEX(choices!A:A,MATCH(M26,choices!A:A,0)+2), "
",""),IF(M26=INDEX(choices!A:A,MATCH(M26,choices!A:A,0)+3),INDEX(choices!D:D,MATCH(M26,choices!A:A,0)+3),""),IF(M26=INDEX(choices!A:A,MATCH(M26,choices!A:A,0)+3), "
",""),IF(M26=INDEX(choices!A:A,MATCH(M26,choices!A:A,0)+4),INDEX(choices!D:D,MATCH(M26,choices!A:A,0)+4),""),IF(M26=INDEX(choices!A:A,MATCH(M26,choices!A:A,0)+4), "
",""),IF(M26=INDEX(choices!A:A,MATCH(M26,choices!A:A,0)+5),INDEX(choices!D:D,MATCH(M26,choices!A:A,0)+5),""),IF(M26=INDEX(choices!A:A,MATCH(M26,choices!A:A,0)+5), "
",""),IF(M26=INDEX(choices!A:A,MATCH(M26,choices!A:A,0)+6),INDEX(choices!D:D,MATCH(M26,choices!A:A,0)+6),""),IF(M26=INDEX(choices!A:A,MATCH(M26,choices!A:A,0)+6), "
",""),IF(M26=INDEX(choices!A:A,MATCH(M26,choices!A:A,0)+7),INDEX(choices!D:D,MATCH(M26,choices!A:A,0)+7),""),IF(M26=INDEX(choices!A:A,MATCH(M26,choices!A:A,0)+7), "
",""),IF(M26=INDEX(choices!A:A,MATCH(M26,choices!A:A,0)+8),INDEX(choices!D:D,MATCH(M26,choices!A:A,0)+8),""),IF(M26=INDEX(choices!A:A,MATCH(M26,choices!A:A,0)+8), "
",""),IF(M26=INDEX(choices!A:A,MATCH(M26,choices!A:A,0)+9),INDEX(choices!D:D,MATCH(M26,choices!A:A,0)+9),""),IF(M26=INDEX(choices!A:A,MATCH(M26,choices!A:A,0)+9), "
",""),IF(M26=INDEX(choices!A:A,MATCH(M26,choices!A:A,0)+10),INDEX(choices!D:D,MATCH(M26,choices!A:A,0)+10),""),IF(M26=INDEX(choices!A:A,MATCH(M26,choices!A:A,0)+10), "
",""),IF(M26=INDEX(choices!A:A,MATCH(M26,choices!A:A,0)+11),INDEX(choices!D:D,MATCH(M26,choices!A:A,0)+11),""),IF(M26=INDEX(choices!A:A,MATCH(M26,choices!A:A,0)+11), "
",""),IF(M26=INDEX(choices!A:A,MATCH(M26,choices!A:A,0)+12),INDEX(choices!D:D,MATCH(M26,choices!A:A,0)+12),""),IF(M26=INDEX(choices!A:A,MATCH(M26,choices!A:A,0)+12), "
",""),IF(M26=INDEX(choices!A:A,MATCH(M26,choices!A:A,0)+13),INDEX(choices!D:D,MATCH(M26,choices!A:A,0)+13),""),IF(M26=INDEX(choices!A:A,MATCH(M26,choices!A:A,0)+13), "
",""),IF(M26=INDEX(choices!A:A,MATCH(M26,choices!A:A,0)+14),INDEX(choices!D:D,MATCH(M26,choices!A:A,0)+14),""),IF(M26=INDEX(choices!A:A,MATCH(M26,choices!A:A,0)+14), "
",""),IF(M26=INDEX(choices!A:A,MATCH(M26,choices!A:A,0)+15),INDEX(choices!D:D,MATCH(M26,choices!A:A,0)+15),""),IF(M26=INDEX(choices!A:A,MATCH(M26,choices!A:A,0)+15), "
",""),IF(M26=INDEX(choices!A:A,MATCH(M26,choices!A:A,0)+16),INDEX(choices!D:D,MATCH(M26,choices!A:A,0)+16),""),IF(M26=INDEX(choices!A:A,MATCH(M26,choices!A:A,0)+16), "
",""),IF(M26=INDEX(choices!A:A,MATCH(M26,choices!A:A,0)+17),INDEX(choices!D:D,MATCH(M26,choices!A:A,0)+17),""),IF(M26=INDEX(choices!A:A,MATCH(M26,choices!A:A,0)+17), "
",""),IF(M26=INDEX(choices!A:A,MATCH(M26,choices!A:A,0)+18),INDEX(choices!D:D,MATCH(M26,choices!A:A,0)+18),""),IF(M26=INDEX(choices!A:A,MATCH(M26,choices!A:A,0)+18), "
",""),IF(M26=INDEX(choices!A:A,MATCH(M26,choices!A:A,0)+19),INDEX(choices!D:D,MATCH(M26,choices!A:A,0)+19),""),IF(M26=INDEX(choices!A:A,MATCH(M26,choices!A:A,0)+19), "
",""),IF(M26=INDEX(choices!A:A,MATCH(M26,choices!A:A,0)+20),INDEX(choices!D:D,MATCH(M26,choices!A:A,0)+20),""),IF(M26=INDEX(choices!A:A,MATCH(M26,choices!A:A,0)+20), "
",""))</f>
        <v xml:space="preserve">1. Inside
2. Outside
</v>
      </c>
      <c r="E26" s="22" t="s">
        <v>127</v>
      </c>
      <c r="F26" s="22"/>
      <c r="G26" s="22" t="str">
        <f>CONCATENATE(INDEX(choices!C:C,MATCH(M26,choices!A:A,0)),"
",IF(M26=INDEX(choices!A:A,MATCH(M26,choices!A:A,0)+1),INDEX(choices!C:C,MATCH(M26,choices!A:A,0)+1),""),IF(M26=INDEX(choices!A:A,MATCH(M26,choices!A:A,0)+1), "
",""),IF(M26=INDEX(choices!A:A,MATCH(M26,choices!A:A,0)+2),INDEX(choices!C:C,MATCH(M26,choices!A:A,0)+2),""),IF(M26=INDEX(choices!A:A,MATCH(M26,choices!A:A,0)+2), "
",""),IF(M26=INDEX(choices!A:A,MATCH(M26,choices!A:A,0)+3),INDEX(choices!C:C,MATCH(M26,choices!A:A,0)+3),""),IF(M26=INDEX(choices!A:A,MATCH(M26,choices!A:A,0)+3), "
",""),IF(M26=INDEX(choices!A:A,MATCH(M26,choices!A:A,0)+4),INDEX(choices!C:C,MATCH(M26,choices!A:A,0)+4),""),IF(M26=INDEX(choices!A:A,MATCH(M26,choices!A:A,0)+4), "
",""),IF(M26=INDEX(choices!A:A,MATCH(M26,choices!A:A,0)+5),INDEX(choices!C:C,MATCH(M26,choices!A:A,0)+5),""),IF(M26=INDEX(choices!A:A,MATCH(M26,choices!A:A,0)+5), "
",""),IF(M26=INDEX(choices!A:A,MATCH(M26,choices!A:A,0)+6),INDEX(choices!C:C,MATCH(M26,choices!A:A,0)+6),""),IF(M26=INDEX(choices!A:A,MATCH(M26,choices!A:A,0)+6), "
",""),IF(M26=INDEX(choices!A:A,MATCH(M26,choices!A:A,0)+7),INDEX(choices!C:C,MATCH(M26,choices!A:A,0)+7),""),IF(M26=INDEX(choices!A:A,MATCH(M26,choices!A:A,0)+7), "
",""),IF(M26=INDEX(choices!A:A,MATCH(M26,choices!A:A,0)+8),INDEX(choices!C:C,MATCH(M26,choices!A:A,0)+8),""),IF(M26=INDEX(choices!A:A,MATCH(M26,choices!A:A,0)+8), "
",""),IF(M26=INDEX(choices!A:A,MATCH(M26,choices!A:A,0)+9),INDEX(choices!C:C,MATCH(M26,choices!A:A,0)+9),""),IF(M26=INDEX(choices!A:A,MATCH(M26,choices!A:A,0)+9), "
",""),IF(M26=INDEX(choices!A:A,MATCH(M26,choices!A:A,0)+10),INDEX(choices!C:C,MATCH(M26,choices!A:A,0)+10),""),IF(M26=INDEX(choices!A:A,MATCH(M26,choices!A:A,0)+10), "
",""),IF(M26=INDEX(choices!A:A,MATCH(M26,choices!A:A,0)+11),INDEX(choices!C:C,MATCH(M26,choices!A:A,0)+11),""),IF(M26=INDEX(choices!A:A,MATCH(M26,choices!A:A,0)+11), "
",""),IF(M26=INDEX(choices!A:A,MATCH(M26,choices!A:A,0)+12),INDEX(choices!C:C,MATCH(M26,choices!A:A,0)+12),""),IF(M26=INDEX(choices!A:A,MATCH(M26,choices!A:A,0)+12), "
",""),IF(M26=INDEX(choices!A:A,MATCH(M26,choices!A:A,0)+13),INDEX(choices!C:C,MATCH(M26,choices!A:A,0)+13),""),IF(M26=INDEX(choices!A:A,MATCH(M26,choices!A:A,0)+13), "
",""),IF(M26=INDEX(choices!A:A,MATCH(M26,choices!A:A,0)+14),INDEX(choices!C:C,MATCH(M26,choices!A:A,0)+14),""),IF(M26=INDEX(choices!A:A,MATCH(M26,choices!A:A,0)+14), "
",""),IF(M26=INDEX(choices!A:A,MATCH(M26,choices!A:A,0)+15),INDEX(choices!C:C,MATCH(M26,choices!A:A,0)+15),""),IF(M26=INDEX(choices!A:A,MATCH(M26,choices!A:A,0)+15), "
",""),IF(M26=INDEX(choices!A:A,MATCH(M26,choices!A:A,0)+16),INDEX(choices!C:C,MATCH(M26,choices!A:A,0)+16),""),IF(M26=INDEX(choices!A:A,MATCH(M26,choices!A:A,0)+16), "
",""),IF(M26=INDEX(choices!A:A,MATCH(M26,choices!A:A,0)+17),INDEX(choices!C:C,MATCH(M26,choices!A:A,0)+17),""),IF(M26=INDEX(choices!A:A,MATCH(M26,choices!A:A,0)+17), "
",""),IF(M26=INDEX(choices!A:A,MATCH(M26,choices!A:A,0)+18),INDEX(choices!C:C,MATCH(M26,choices!A:A,0)+18),""),IF(M26=INDEX(choices!A:A,MATCH(M26,choices!A:A,0)+18), "
",""),IF(M26=INDEX(choices!A:A,MATCH(M26,choices!A:A,0)+19),INDEX(choices!C:C,MATCH(M26,choices!A:A,0)+19),""),IF(M26=INDEX(choices!A:A,MATCH(M26,choices!A:A,0)+19), "
",""),IF(M26=INDEX(choices!A:A,MATCH(M26,choices!A:A,0)+20),INDEX(choices!C:C,MATCH(M26,choices!A:A,0)+20),""),IF(M26=INDEX(choices!A:A,MATCH(M26,choices!A:A,0)+20), "
","")," ")</f>
        <v xml:space="preserve">1. داخل
2. خارج
 </v>
      </c>
      <c r="H26" s="79" t="str">
        <f>CONCATENATE("If =2 --&gt;",I41)</f>
        <v>If =2 --&gt;2107</v>
      </c>
      <c r="I26" s="7">
        <f>2105</f>
        <v>2105</v>
      </c>
      <c r="J26" s="80"/>
      <c r="L26" s="6" t="s">
        <v>23</v>
      </c>
      <c r="M26" s="22" t="s">
        <v>24</v>
      </c>
      <c r="N26" s="7" t="str">
        <f>CONCATENATE("q",I26)</f>
        <v>q2105</v>
      </c>
      <c r="O26" s="37" t="str">
        <f>CONCATENATE(I26,". ",E26)</f>
        <v>2105. هل انتقلت إلى داخل مصر أو خارجها؟</v>
      </c>
      <c r="P26" s="37" t="str">
        <f>CONCATENATE(I26, ". ",B26)</f>
        <v>2105. Did you move to inside or outside Egypt?</v>
      </c>
      <c r="S26" s="7" t="b">
        <v>1</v>
      </c>
      <c r="V26" s="36" t="str">
        <f>CONCATENATE("(data('",N25,"') ==1)")</f>
        <v>(data('zcurrent_number_form') ==1)</v>
      </c>
      <c r="W26" s="33" t="s">
        <v>182</v>
      </c>
      <c r="X26" s="33" t="s">
        <v>180</v>
      </c>
      <c r="Y26" s="6"/>
    </row>
    <row r="27" spans="1:25" s="7" customFormat="1" ht="15.75" hidden="1">
      <c r="B27" s="22"/>
      <c r="C27" s="22"/>
      <c r="D27" s="23"/>
      <c r="E27" s="22"/>
      <c r="F27" s="22"/>
      <c r="G27" s="22"/>
      <c r="H27" s="79"/>
      <c r="J27" s="41" t="s">
        <v>16</v>
      </c>
      <c r="L27" s="6"/>
      <c r="M27" s="22"/>
      <c r="O27" s="37"/>
      <c r="P27" s="37"/>
      <c r="V27" s="36"/>
      <c r="W27" s="33"/>
      <c r="X27" s="33"/>
      <c r="Y27" s="6"/>
    </row>
    <row r="28" spans="1:25" s="7" customFormat="1" hidden="1">
      <c r="B28" s="22"/>
      <c r="C28" s="22"/>
      <c r="D28" s="23"/>
      <c r="E28" s="22"/>
      <c r="F28" s="22"/>
      <c r="H28" s="13"/>
      <c r="J28" s="53" t="s">
        <v>26</v>
      </c>
      <c r="K28" s="7" t="str">
        <f>CONCATENATE("selected(data('",N26,"'),'1')")</f>
        <v>selected(data('q2105'),'1')</v>
      </c>
      <c r="L28" s="6"/>
      <c r="M28" s="22"/>
      <c r="O28" s="41"/>
      <c r="P28" s="41"/>
    </row>
    <row r="29" spans="1:25" s="7" customFormat="1" hidden="1">
      <c r="B29" s="22"/>
      <c r="C29" s="22"/>
      <c r="D29" s="23"/>
      <c r="E29" s="22"/>
      <c r="F29" s="22"/>
      <c r="H29" s="13"/>
      <c r="J29" s="41" t="s">
        <v>15</v>
      </c>
      <c r="L29" s="6"/>
      <c r="M29" s="22"/>
      <c r="O29" s="41"/>
      <c r="P29" s="41"/>
    </row>
    <row r="30" spans="1:25" s="7" customFormat="1" ht="15.75" hidden="1">
      <c r="B30" s="22" t="s">
        <v>129</v>
      </c>
      <c r="C30" s="22"/>
      <c r="D30" s="51"/>
      <c r="E30" s="22" t="s">
        <v>130</v>
      </c>
      <c r="F30" s="22"/>
      <c r="H30" s="62" t="str">
        <f>CONCATENATE("--&gt;",I53)</f>
        <v>--&gt;2108</v>
      </c>
      <c r="I30" s="25">
        <f>I26+1</f>
        <v>2106</v>
      </c>
      <c r="J30" s="53"/>
      <c r="L30" s="7" t="s">
        <v>27</v>
      </c>
      <c r="M30" s="24"/>
      <c r="O30" s="37" t="str">
        <f>CONCATENATE(E30)</f>
        <v>أين انتقلت؟</v>
      </c>
      <c r="P30" s="37" t="str">
        <f>CONCATENATE(B30)</f>
        <v>Where did you move?</v>
      </c>
      <c r="Y30" s="6" t="b">
        <v>1</v>
      </c>
    </row>
    <row r="31" spans="1:25" s="7" customFormat="1" hidden="1">
      <c r="A31" s="7" t="str">
        <f>CONCATENATE("q",I31)</f>
        <v>q2106_1</v>
      </c>
      <c r="B31" s="21" t="s">
        <v>74</v>
      </c>
      <c r="C31" s="21"/>
      <c r="D31" s="23"/>
      <c r="E31" s="21" t="s">
        <v>131</v>
      </c>
      <c r="F31" s="21"/>
      <c r="H31" s="13"/>
      <c r="I31" s="25" t="str">
        <f>CONCATENATE(I30, "_1")</f>
        <v>2106_1</v>
      </c>
      <c r="J31" s="53"/>
      <c r="L31" s="7" t="s">
        <v>28</v>
      </c>
      <c r="M31" s="24" t="s">
        <v>29</v>
      </c>
      <c r="N31" s="7" t="str">
        <f t="shared" ref="N31:N33" si="0">CONCATENATE("q",I31)</f>
        <v>q2106_1</v>
      </c>
      <c r="O31" s="37" t="str">
        <f>CONCATENATE(I31,". ",E31)</f>
        <v>2106_1. محافظة</v>
      </c>
      <c r="P31" s="37" t="str">
        <f>CONCATENATE(I31, ". ",B31)</f>
        <v>2106_1. governorate</v>
      </c>
      <c r="S31" s="7" t="str">
        <f>K28</f>
        <v>selected(data('q2105'),'1')</v>
      </c>
      <c r="Y31" s="6" t="b">
        <v>1</v>
      </c>
    </row>
    <row r="32" spans="1:25" s="7" customFormat="1" hidden="1">
      <c r="A32" s="7" t="str">
        <f>CONCATENATE("q",I32)</f>
        <v>q2106_2</v>
      </c>
      <c r="B32" s="21" t="s">
        <v>75</v>
      </c>
      <c r="C32" s="21"/>
      <c r="D32" s="23"/>
      <c r="E32" s="21" t="s">
        <v>176</v>
      </c>
      <c r="F32" s="21"/>
      <c r="H32" s="13"/>
      <c r="I32" s="25" t="str">
        <f>CONCATENATE(I30, "_2")</f>
        <v>2106_2</v>
      </c>
      <c r="J32" s="53"/>
      <c r="L32" s="7" t="s">
        <v>28</v>
      </c>
      <c r="M32" s="24" t="s">
        <v>30</v>
      </c>
      <c r="N32" s="7" t="str">
        <f t="shared" si="0"/>
        <v>q2106_2</v>
      </c>
      <c r="O32" s="37" t="str">
        <f>CONCATENATE(I32,". ",E32)</f>
        <v>2106_2. قسم/مركز</v>
      </c>
      <c r="P32" s="37" t="str">
        <f>CONCATENATE(I32, ". ",B32)</f>
        <v>2106_2. kism</v>
      </c>
      <c r="S32" s="7" t="str">
        <f>K28</f>
        <v>selected(data('q2105'),'1')</v>
      </c>
      <c r="U32" s="25" t="str">
        <f>CONCATENATE("choice_item.gov=== data('",N31,"')")</f>
        <v>choice_item.gov=== data('q2106_1')</v>
      </c>
      <c r="Y32" s="6" t="b">
        <v>1</v>
      </c>
    </row>
    <row r="33" spans="1:25" s="7" customFormat="1" hidden="1">
      <c r="A33" s="7" t="str">
        <f>CONCATENATE("q",I33)</f>
        <v>q2106_3</v>
      </c>
      <c r="B33" s="21" t="s">
        <v>76</v>
      </c>
      <c r="C33" s="21"/>
      <c r="D33" s="23"/>
      <c r="E33" s="21" t="s">
        <v>177</v>
      </c>
      <c r="F33" s="21"/>
      <c r="H33" s="13"/>
      <c r="I33" s="25" t="str">
        <f>CONCATENATE(I30, "_3")</f>
        <v>2106_3</v>
      </c>
      <c r="J33" s="53"/>
      <c r="L33" s="7" t="s">
        <v>28</v>
      </c>
      <c r="M33" s="24" t="s">
        <v>31</v>
      </c>
      <c r="N33" s="7" t="str">
        <f t="shared" si="0"/>
        <v>q2106_3</v>
      </c>
      <c r="O33" s="37" t="str">
        <f>CONCATENATE(I33,". ",E33)</f>
        <v>2106_3. شياخة \ قرية</v>
      </c>
      <c r="P33" s="37" t="str">
        <f>CONCATENATE(I33, ". ",B33)</f>
        <v>2106_3. shyakha</v>
      </c>
      <c r="S33" s="7" t="str">
        <f>K28</f>
        <v>selected(data('q2105'),'1')</v>
      </c>
      <c r="U33" s="25" t="str">
        <f>CONCATENATE("choice_item.kism=== data('",N32,"')")</f>
        <v>choice_item.kism=== data('q2106_2')</v>
      </c>
      <c r="Y33" s="6" t="b">
        <v>1</v>
      </c>
    </row>
    <row r="34" spans="1:25" s="7" customFormat="1" hidden="1">
      <c r="B34" s="22"/>
      <c r="C34" s="22"/>
      <c r="D34" s="23"/>
      <c r="E34" s="22"/>
      <c r="F34" s="22"/>
      <c r="H34" s="13"/>
      <c r="J34" s="72"/>
      <c r="L34" s="6" t="s">
        <v>89</v>
      </c>
      <c r="M34" s="22"/>
      <c r="N34" s="7" t="s">
        <v>96</v>
      </c>
      <c r="O34" s="41"/>
      <c r="P34" s="41"/>
      <c r="T34" s="25" t="s">
        <v>116</v>
      </c>
      <c r="Y34" s="6" t="b">
        <v>1</v>
      </c>
    </row>
    <row r="35" spans="1:25" s="7" customFormat="1" hidden="1">
      <c r="B35" s="22"/>
      <c r="C35" s="22"/>
      <c r="D35" s="23"/>
      <c r="E35" s="22"/>
      <c r="F35" s="22"/>
      <c r="H35" s="13"/>
      <c r="J35" s="72" t="s">
        <v>26</v>
      </c>
      <c r="K35" s="7" t="str">
        <f>CONCATENATE("data('",N36,"')==null")</f>
        <v>data('prevMove_date')==null</v>
      </c>
      <c r="L35" s="6"/>
      <c r="M35" s="22"/>
      <c r="O35" s="41"/>
      <c r="P35" s="41"/>
      <c r="T35" s="25"/>
      <c r="Y35" s="6"/>
    </row>
    <row r="36" spans="1:25" s="7" customFormat="1" ht="15.75" hidden="1">
      <c r="B36" s="22"/>
      <c r="C36" s="22"/>
      <c r="D36" s="62"/>
      <c r="E36" s="22"/>
      <c r="F36" s="22"/>
      <c r="G36" s="63"/>
      <c r="H36" s="51"/>
      <c r="J36" s="72"/>
      <c r="L36" s="6" t="s">
        <v>133</v>
      </c>
      <c r="M36" s="64" t="s">
        <v>125</v>
      </c>
      <c r="N36" s="25" t="s">
        <v>122</v>
      </c>
      <c r="O36" s="37"/>
      <c r="P36" s="37"/>
      <c r="Q36" s="21"/>
      <c r="R36" s="21"/>
      <c r="V36" s="48"/>
      <c r="W36" s="21"/>
      <c r="X36" s="21"/>
      <c r="Y36" s="6" t="b">
        <v>1</v>
      </c>
    </row>
    <row r="37" spans="1:25" s="7" customFormat="1" ht="15.75" hidden="1">
      <c r="B37" s="22"/>
      <c r="C37" s="22"/>
      <c r="D37" s="62"/>
      <c r="E37" s="22"/>
      <c r="F37" s="22"/>
      <c r="G37" s="63"/>
      <c r="H37" s="51"/>
      <c r="J37" s="72" t="s">
        <v>37</v>
      </c>
      <c r="L37" s="6"/>
      <c r="M37" s="64"/>
      <c r="N37" s="25"/>
      <c r="O37" s="37"/>
      <c r="P37" s="37"/>
      <c r="Q37" s="21"/>
      <c r="R37" s="21"/>
      <c r="V37" s="48"/>
      <c r="W37" s="21"/>
      <c r="X37" s="21"/>
      <c r="Y37" s="6"/>
    </row>
    <row r="38" spans="1:25" s="7" customFormat="1" hidden="1">
      <c r="B38" s="22"/>
      <c r="C38" s="22"/>
      <c r="D38" s="23"/>
      <c r="E38" s="22"/>
      <c r="F38" s="22"/>
      <c r="H38" s="13"/>
      <c r="J38" s="53" t="s">
        <v>16</v>
      </c>
      <c r="L38" s="6"/>
      <c r="M38" s="22"/>
      <c r="O38" s="41"/>
      <c r="P38" s="41"/>
    </row>
    <row r="39" spans="1:25" s="7" customFormat="1" hidden="1">
      <c r="B39" s="22"/>
      <c r="C39" s="22"/>
      <c r="D39" s="23"/>
      <c r="E39" s="22"/>
      <c r="F39" s="22"/>
      <c r="H39" s="13"/>
      <c r="J39" s="53" t="s">
        <v>37</v>
      </c>
      <c r="L39" s="6"/>
      <c r="M39" s="22"/>
      <c r="O39" s="41"/>
      <c r="P39" s="41"/>
    </row>
    <row r="40" spans="1:25" s="7" customFormat="1" hidden="1">
      <c r="B40" s="22"/>
      <c r="C40" s="22"/>
      <c r="D40" s="23"/>
      <c r="E40" s="22"/>
      <c r="F40" s="22"/>
      <c r="H40" s="13"/>
      <c r="J40" s="53" t="s">
        <v>26</v>
      </c>
      <c r="K40" s="7" t="str">
        <f>CONCATENATE("selected(data('",N26,"'),'2')")</f>
        <v>selected(data('q2105'),'2')</v>
      </c>
      <c r="L40" s="6"/>
      <c r="M40" s="22"/>
      <c r="O40" s="41"/>
      <c r="P40" s="41"/>
    </row>
    <row r="41" spans="1:25" s="7" customFormat="1" hidden="1">
      <c r="B41" s="22"/>
      <c r="C41" s="22"/>
      <c r="D41" s="23"/>
      <c r="E41" s="22"/>
      <c r="F41" s="22"/>
      <c r="H41" s="13"/>
      <c r="I41" s="54">
        <f>I30+1</f>
        <v>2107</v>
      </c>
      <c r="J41" s="41" t="s">
        <v>15</v>
      </c>
      <c r="L41" s="6"/>
      <c r="M41" s="22"/>
      <c r="O41" s="41"/>
      <c r="P41" s="41"/>
    </row>
    <row r="42" spans="1:25" s="54" customFormat="1" ht="25.5" hidden="1">
      <c r="A42" s="7" t="str">
        <f>CONCATENATE("q",I41,"_1")</f>
        <v>q2107_1</v>
      </c>
      <c r="B42" s="23" t="s">
        <v>163</v>
      </c>
      <c r="C42" s="23"/>
      <c r="D42" s="23"/>
      <c r="E42" s="114" t="s">
        <v>175</v>
      </c>
      <c r="F42" s="23"/>
      <c r="H42" s="13"/>
      <c r="I42" s="54" t="str">
        <f>CONCATENATE(I41,"_1")</f>
        <v>2107_1</v>
      </c>
      <c r="J42" s="41"/>
      <c r="L42" s="8" t="s">
        <v>28</v>
      </c>
      <c r="M42" s="23" t="s">
        <v>161</v>
      </c>
      <c r="N42" s="54" t="str">
        <f>CONCATENATE("q",I42)</f>
        <v>q2107_1</v>
      </c>
      <c r="O42" s="37" t="str">
        <f>CONCATENATE(I42,". ",E42)</f>
        <v>2107_1. إلى أي إقليم فى العالم انتقلت؟</v>
      </c>
      <c r="P42" s="37" t="str">
        <f>CONCATENATE(I42, ". ",B42)</f>
        <v>2107_1. To which region did you move?</v>
      </c>
      <c r="S42" s="7" t="str">
        <f>K40</f>
        <v>selected(data('q2105'),'2')</v>
      </c>
      <c r="X42" s="7"/>
      <c r="Y42" s="6" t="b">
        <v>1</v>
      </c>
    </row>
    <row r="43" spans="1:25" s="54" customFormat="1" ht="25.5" hidden="1">
      <c r="A43" s="7" t="str">
        <f>CONCATENATE("q",I43)</f>
        <v>q2107_2</v>
      </c>
      <c r="B43" s="23" t="s">
        <v>33</v>
      </c>
      <c r="C43" s="23"/>
      <c r="D43" s="23"/>
      <c r="E43" s="23" t="s">
        <v>128</v>
      </c>
      <c r="F43" s="23"/>
      <c r="H43" s="13"/>
      <c r="I43" s="54" t="str">
        <f>CONCATENATE(I41,"_2")</f>
        <v>2107_2</v>
      </c>
      <c r="J43" s="41"/>
      <c r="L43" s="8" t="s">
        <v>28</v>
      </c>
      <c r="M43" s="23" t="s">
        <v>32</v>
      </c>
      <c r="N43" s="54" t="str">
        <f>CONCATENATE("q",I43)</f>
        <v>q2107_2</v>
      </c>
      <c r="O43" s="37" t="str">
        <f>CONCATENATE(I43,". ",E43)</f>
        <v>2107_2. إلى أي بلد انتقلت؟</v>
      </c>
      <c r="P43" s="37" t="str">
        <f>CONCATENATE(I43, ". ",B43)</f>
        <v>2107_2. To which country did you move?</v>
      </c>
      <c r="S43" s="7" t="str">
        <f>K40</f>
        <v>selected(data('q2105'),'2')</v>
      </c>
      <c r="U43" s="6" t="str">
        <f>CONCATENATE("choice_item.region=== data('",N42,"')")</f>
        <v>choice_item.region=== data('q2107_1')</v>
      </c>
      <c r="X43" s="7"/>
      <c r="Y43" s="6" t="b">
        <v>1</v>
      </c>
    </row>
    <row r="44" spans="1:25" ht="16.5" hidden="1" customHeight="1">
      <c r="A44" s="25"/>
      <c r="B44" s="91"/>
      <c r="C44" s="91"/>
      <c r="D44" s="22"/>
      <c r="E44" s="92"/>
      <c r="F44" s="7" t="s">
        <v>164</v>
      </c>
      <c r="G44" s="93" t="s">
        <v>165</v>
      </c>
      <c r="H44" s="33"/>
      <c r="I44" s="6"/>
      <c r="J44" s="53" t="s">
        <v>26</v>
      </c>
      <c r="K44" s="6" t="str">
        <f>CONCATENATE(K40, " &amp;&amp; selected(data('",N43,"'), '",F44,"')")</f>
        <v>selected(data('q2105'),'2') &amp;&amp; selected(data('q2107_2'), '999_دول أخري')</v>
      </c>
      <c r="M44" s="6"/>
      <c r="N44" s="7"/>
      <c r="O44" s="94"/>
      <c r="P44" s="22"/>
      <c r="Q44" s="22"/>
      <c r="R44" s="22"/>
      <c r="S44" s="22"/>
      <c r="V44" s="21"/>
      <c r="W44" s="61"/>
      <c r="X44" s="61"/>
    </row>
    <row r="45" spans="1:25" s="97" customFormat="1" ht="51" hidden="1">
      <c r="A45" s="95" t="str">
        <f>CONCATENATE("q", I45)</f>
        <v>q2107_2_other</v>
      </c>
      <c r="B45" s="96" t="s">
        <v>166</v>
      </c>
      <c r="D45" s="98"/>
      <c r="E45" s="91" t="s">
        <v>167</v>
      </c>
      <c r="F45" s="99"/>
      <c r="H45" s="100"/>
      <c r="I45" s="97" t="str">
        <f>CONCATENATE(I43,"_other")</f>
        <v>2107_2_other</v>
      </c>
      <c r="J45" s="101"/>
      <c r="L45" s="100" t="s">
        <v>2</v>
      </c>
      <c r="M45" s="100"/>
      <c r="N45" s="97" t="str">
        <f>CONCATENATE("q", I45)</f>
        <v>q2107_2_other</v>
      </c>
      <c r="O45" s="102" t="str">
        <f>CONCATENATE(I45,". ",E45)</f>
        <v>2107_2_other. دولة أخرى:</v>
      </c>
      <c r="P45" s="98" t="str">
        <f>CONCATENATE(I45,". ",B45)</f>
        <v>2107_2_other. Other country:</v>
      </c>
      <c r="Q45" s="100"/>
      <c r="R45" s="100"/>
      <c r="S45" s="100" t="str">
        <f>K44</f>
        <v>selected(data('q2105'),'2') &amp;&amp; selected(data('q2107_2'), '999_دول أخري')</v>
      </c>
      <c r="V45" s="100"/>
      <c r="W45" s="95"/>
      <c r="X45" s="95"/>
      <c r="Y45" s="97" t="b">
        <v>1</v>
      </c>
    </row>
    <row r="46" spans="1:25" ht="16.5" hidden="1" customHeight="1">
      <c r="A46" s="25"/>
      <c r="B46" s="91"/>
      <c r="C46" s="91"/>
      <c r="D46" s="22"/>
      <c r="E46" s="92"/>
      <c r="F46" s="92"/>
      <c r="G46" s="33"/>
      <c r="H46" s="33"/>
      <c r="I46" s="6"/>
      <c r="J46" s="53" t="s">
        <v>34</v>
      </c>
      <c r="M46" s="6"/>
      <c r="N46" s="7"/>
      <c r="O46" s="94"/>
      <c r="P46" s="22"/>
      <c r="Q46" s="22"/>
      <c r="R46" s="22"/>
      <c r="S46" s="22"/>
      <c r="V46" s="21"/>
      <c r="W46" s="61"/>
      <c r="X46" s="61"/>
    </row>
    <row r="47" spans="1:25" s="54" customFormat="1" hidden="1">
      <c r="A47" s="7"/>
      <c r="B47" s="23"/>
      <c r="C47" s="23"/>
      <c r="D47" s="23"/>
      <c r="E47" s="23"/>
      <c r="F47" s="23"/>
      <c r="H47" s="13"/>
      <c r="J47" s="41"/>
      <c r="L47" s="6" t="s">
        <v>89</v>
      </c>
      <c r="M47" s="22"/>
      <c r="N47" s="7" t="s">
        <v>96</v>
      </c>
      <c r="O47" s="37"/>
      <c r="P47" s="37"/>
      <c r="T47" s="25" t="s">
        <v>169</v>
      </c>
      <c r="X47" s="7"/>
      <c r="Y47" s="6" t="b">
        <v>1</v>
      </c>
    </row>
    <row r="48" spans="1:25" s="54" customFormat="1" hidden="1">
      <c r="A48" s="7"/>
      <c r="B48" s="23"/>
      <c r="C48" s="23"/>
      <c r="D48" s="23"/>
      <c r="E48" s="23"/>
      <c r="F48" s="23"/>
      <c r="H48" s="13"/>
      <c r="J48" s="72" t="s">
        <v>26</v>
      </c>
      <c r="K48" s="7" t="str">
        <f>CONCATENATE("data('",N49,"')==null")</f>
        <v>data('prevMove_date')==null</v>
      </c>
      <c r="L48" s="6"/>
      <c r="M48" s="22"/>
      <c r="N48" s="7"/>
      <c r="O48" s="37"/>
      <c r="P48" s="37"/>
      <c r="T48" s="25"/>
      <c r="X48" s="7"/>
      <c r="Y48" s="6"/>
    </row>
    <row r="49" spans="1:34" s="7" customFormat="1" ht="15.75" hidden="1">
      <c r="B49" s="22"/>
      <c r="C49" s="22"/>
      <c r="D49" s="62"/>
      <c r="E49" s="22"/>
      <c r="F49" s="22"/>
      <c r="G49" s="63"/>
      <c r="H49" s="51"/>
      <c r="J49" s="72"/>
      <c r="L49" s="6" t="s">
        <v>133</v>
      </c>
      <c r="M49" s="64" t="s">
        <v>125</v>
      </c>
      <c r="N49" s="25" t="s">
        <v>122</v>
      </c>
      <c r="O49" s="37"/>
      <c r="P49" s="37"/>
      <c r="Q49" s="21"/>
      <c r="R49" s="21"/>
      <c r="V49" s="48"/>
      <c r="W49" s="21"/>
      <c r="X49" s="21"/>
      <c r="Y49" s="6" t="b">
        <v>1</v>
      </c>
    </row>
    <row r="50" spans="1:34" s="7" customFormat="1" ht="15.75" hidden="1">
      <c r="B50" s="22"/>
      <c r="C50" s="22"/>
      <c r="D50" s="62"/>
      <c r="E50" s="22"/>
      <c r="F50" s="22"/>
      <c r="G50" s="63"/>
      <c r="H50" s="51"/>
      <c r="J50" s="72" t="s">
        <v>37</v>
      </c>
      <c r="L50" s="6"/>
      <c r="M50" s="64"/>
      <c r="N50" s="25"/>
      <c r="O50" s="37"/>
      <c r="P50" s="37"/>
      <c r="Q50" s="21"/>
      <c r="R50" s="21"/>
      <c r="V50" s="48"/>
      <c r="W50" s="21"/>
      <c r="X50" s="21"/>
      <c r="Y50" s="6"/>
    </row>
    <row r="51" spans="1:34" s="54" customFormat="1" hidden="1">
      <c r="A51" s="7"/>
      <c r="B51" s="23"/>
      <c r="C51" s="23"/>
      <c r="D51" s="23"/>
      <c r="E51" s="23"/>
      <c r="F51" s="23"/>
      <c r="H51" s="13"/>
      <c r="J51" s="41" t="s">
        <v>16</v>
      </c>
      <c r="L51" s="6"/>
      <c r="M51" s="22"/>
      <c r="N51" s="7"/>
      <c r="O51" s="37"/>
      <c r="P51" s="37"/>
      <c r="T51" s="25"/>
      <c r="X51" s="7"/>
      <c r="Y51" s="6"/>
    </row>
    <row r="52" spans="1:34" s="7" customFormat="1" hidden="1">
      <c r="B52" s="22"/>
      <c r="C52" s="22"/>
      <c r="D52" s="23"/>
      <c r="E52" s="22"/>
      <c r="F52" s="22"/>
      <c r="H52" s="13"/>
      <c r="J52" s="53" t="s">
        <v>34</v>
      </c>
      <c r="L52" s="6"/>
      <c r="M52" s="22"/>
      <c r="O52" s="41"/>
      <c r="P52" s="41"/>
    </row>
    <row r="53" spans="1:34" s="7" customFormat="1" ht="122.25" customHeight="1">
      <c r="A53" s="7" t="str">
        <f>CONCATENATE("q",I53)</f>
        <v>q2108</v>
      </c>
      <c r="B53" s="22" t="s">
        <v>115</v>
      </c>
      <c r="C53" s="38" t="str">
        <f>CONCATENATE("Constraints: ", X53)</f>
        <v>Constraints: Year {1919-2018, 9998 if don't know}. This move also must be after your previous move date: {{data.prevMove_date}}</v>
      </c>
      <c r="D53" s="62"/>
      <c r="E53" s="22" t="s">
        <v>139</v>
      </c>
      <c r="F53" s="38" t="str">
        <f>CONCATENATE("Constraints: ", W53)</f>
        <v>Constraints: السنوات (1919- 2018)، وفي حالة لا أعرف سجل 9998. يجب  أن يكون هذا الانتقال بعد تاريخ الانتقال السابق: {{data.prevMove_date}}</v>
      </c>
      <c r="G53" s="63"/>
      <c r="H53" s="51"/>
      <c r="I53" s="7">
        <f>$I$41+1</f>
        <v>2108</v>
      </c>
      <c r="J53" s="81"/>
      <c r="L53" s="25" t="s">
        <v>90</v>
      </c>
      <c r="M53" s="22"/>
      <c r="N53" s="7" t="str">
        <f>CONCATENATE("q",I53)</f>
        <v>q2108</v>
      </c>
      <c r="O53" s="37" t="str">
        <f>CONCATENATE(I53,". ",E53)</f>
        <v>2108. ما العام الذي انتقلت فيه؟</v>
      </c>
      <c r="P53" s="37" t="str">
        <f>CONCATENATE(I53, ". ",B53)</f>
        <v>2108. What year did you move?</v>
      </c>
      <c r="Q53" s="24" t="str">
        <f>CONCATENATE("السنوات (1919- 2018)، وفي حالة لا أعرف سجل 9998. يجب  أن يكون هذا الانتقال بعد تاريخ الانتقال السابق: {{data.",N49, "}}")</f>
        <v>السنوات (1919- 2018)، وفي حالة لا أعرف سجل 9998. يجب  أن يكون هذا الانتقال بعد تاريخ الانتقال السابق: {{data.prevMove_date}}</v>
      </c>
      <c r="R53" s="24" t="str">
        <f>CONCATENATE("Year {1919-2018, 9998 if don't know}. This move also must be after your previous move date: {{data.",N49, "}}")</f>
        <v>Year {1919-2018, 9998 if don't know}. This move also must be after your previous move date: {{data.prevMove_date}}</v>
      </c>
      <c r="S53" s="7" t="b">
        <v>1</v>
      </c>
      <c r="V53" s="48" t="str">
        <f>CONCATENATE("(data('",N53,"') &gt;= 1919 &amp;&amp; data('",N53,"') &lt;= 2018  &amp;&amp; (data('",N53,"')&gt;=data('",N49,"') || data('",N17,"') == 1)) || data('",N53,"') == 9998 || data('",N49,"')  == 9998 ")</f>
        <v xml:space="preserve">(data('q2108') &gt;= 1919 &amp;&amp; data('q2108') &lt;= 2018  &amp;&amp; (data('q2108')&gt;=data('prevMove_date') || data('moveID') == 1)) || data('q2108') == 9998 || data('prevMove_date')  == 9998 </v>
      </c>
      <c r="W53" s="21" t="str">
        <f>Q53</f>
        <v>السنوات (1919- 2018)، وفي حالة لا أعرف سجل 9998. يجب  أن يكون هذا الانتقال بعد تاريخ الانتقال السابق: {{data.prevMove_date}}</v>
      </c>
      <c r="X53" s="21" t="str">
        <f>R53</f>
        <v>Year {1919-2018, 9998 if don't know}. This move also must be after your previous move date: {{data.prevMove_date}}</v>
      </c>
      <c r="Y53" s="6" t="b">
        <v>1</v>
      </c>
    </row>
    <row r="54" spans="1:34" s="7" customFormat="1" hidden="1">
      <c r="B54" s="22"/>
      <c r="C54" s="22"/>
      <c r="D54" s="23"/>
      <c r="E54" s="22"/>
      <c r="F54" s="22"/>
      <c r="H54" s="13"/>
      <c r="J54" s="41" t="s">
        <v>15</v>
      </c>
      <c r="L54" s="6"/>
      <c r="M54" s="22"/>
      <c r="O54" s="41"/>
      <c r="P54" s="41"/>
    </row>
    <row r="55" spans="1:34" s="7" customFormat="1" ht="178.5" hidden="1">
      <c r="A55" s="7" t="str">
        <f>CONCATENATE("q",I55)</f>
        <v>q2109</v>
      </c>
      <c r="B55" s="22" t="s">
        <v>36</v>
      </c>
      <c r="C55" s="22"/>
      <c r="D55" s="23" t="str">
        <f>CONCATENATE(INDEX(choices!D:D,MATCH(M55,choices!A:A,0)),"
",IF(M55=INDEX(choices!A:A,MATCH(M55,choices!A:A,0)+1),INDEX(choices!D:D,MATCH(M55,choices!A:A,0)+1),""),IF(M55=INDEX(choices!A:A,MATCH(M55,choices!A:A,0)+1), "
",""),IF(M55=INDEX(choices!A:A,MATCH(M55,choices!A:A,0)+2),INDEX(choices!D:D,MATCH(M55,choices!A:A,0)+2),""),IF(M55=INDEX(choices!A:A,MATCH(M55,choices!A:A,0)+2), "
",""),IF(M55=INDEX(choices!A:A,MATCH(M55,choices!A:A,0)+3),INDEX(choices!D:D,MATCH(M55,choices!A:A,0)+3),""),IF(M55=INDEX(choices!A:A,MATCH(M55,choices!A:A,0)+3), "
",""),IF(M55=INDEX(choices!A:A,MATCH(M55,choices!A:A,0)+4),INDEX(choices!D:D,MATCH(M55,choices!A:A,0)+4),""),IF(M55=INDEX(choices!A:A,MATCH(M55,choices!A:A,0)+4), "
",""),IF(M55=INDEX(choices!A:A,MATCH(M55,choices!A:A,0)+5),INDEX(choices!D:D,MATCH(M55,choices!A:A,0)+5),""),IF(M55=INDEX(choices!A:A,MATCH(M55,choices!A:A,0)+5), "
",""),IF(M55=INDEX(choices!A:A,MATCH(M55,choices!A:A,0)+6),INDEX(choices!D:D,MATCH(M55,choices!A:A,0)+6),""),IF(M55=INDEX(choices!A:A,MATCH(M55,choices!A:A,0)+6), "
",""),IF(M55=INDEX(choices!A:A,MATCH(M55,choices!A:A,0)+7),INDEX(choices!D:D,MATCH(M55,choices!A:A,0)+7),""),IF(M55=INDEX(choices!A:A,MATCH(M55,choices!A:A,0)+7), "
",""),IF(M55=INDEX(choices!A:A,MATCH(M55,choices!A:A,0)+8),INDEX(choices!D:D,MATCH(M55,choices!A:A,0)+8),""),IF(M55=INDEX(choices!A:A,MATCH(M55,choices!A:A,0)+8), "
",""),IF(M55=INDEX(choices!A:A,MATCH(M55,choices!A:A,0)+9),INDEX(choices!D:D,MATCH(M55,choices!A:A,0)+9),""),IF(M55=INDEX(choices!A:A,MATCH(M55,choices!A:A,0)+9), "
",""),IF(M55=INDEX(choices!A:A,MATCH(M55,choices!A:A,0)+10),INDEX(choices!D:D,MATCH(M55,choices!A:A,0)+10),""),IF(M55=INDEX(choices!A:A,MATCH(M55,choices!A:A,0)+10), "
",""),IF(M55=INDEX(choices!A:A,MATCH(M55,choices!A:A,0)+11),INDEX(choices!D:D,MATCH(M55,choices!A:A,0)+11),""),IF(M55=INDEX(choices!A:A,MATCH(M55,choices!A:A,0)+11), "
",""),IF(M55=INDEX(choices!A:A,MATCH(M55,choices!A:A,0)+12),INDEX(choices!D:D,MATCH(M55,choices!A:A,0)+12),""),IF(M55=INDEX(choices!A:A,MATCH(M55,choices!A:A,0)+12), "
",""),IF(M55=INDEX(choices!A:A,MATCH(M55,choices!A:A,0)+13),INDEX(choices!D:D,MATCH(M55,choices!A:A,0)+13),""),IF(M55=INDEX(choices!A:A,MATCH(M55,choices!A:A,0)+13), "
",""),IF(M55=INDEX(choices!A:A,MATCH(M55,choices!A:A,0)+14),INDEX(choices!D:D,MATCH(M55,choices!A:A,0)+14),""),IF(M55=INDEX(choices!A:A,MATCH(M55,choices!A:A,0)+14), "
",""),IF(M55=INDEX(choices!A:A,MATCH(M55,choices!A:A,0)+15),INDEX(choices!D:D,MATCH(M55,choices!A:A,0)+15),""),IF(M55=INDEX(choices!A:A,MATCH(M55,choices!A:A,0)+15), "
",""),IF(M55=INDEX(choices!A:A,MATCH(M55,choices!A:A,0)+16),INDEX(choices!D:D,MATCH(M55,choices!A:A,0)+16),""),IF(M55=INDEX(choices!A:A,MATCH(M55,choices!A:A,0)+16), "
",""),IF(M55=INDEX(choices!A:A,MATCH(M55,choices!A:A,0)+17),INDEX(choices!D:D,MATCH(M55,choices!A:A,0)+17),""),IF(M55=INDEX(choices!A:A,MATCH(M55,choices!A:A,0)+17), "
",""),IF(M55=INDEX(choices!A:A,MATCH(M55,choices!A:A,0)+18),INDEX(choices!D:D,MATCH(M55,choices!A:A,0)+18),""),IF(M55=INDEX(choices!A:A,MATCH(M55,choices!A:A,0)+18), "
",""),IF(M55=INDEX(choices!A:A,MATCH(M55,choices!A:A,0)+19),INDEX(choices!D:D,MATCH(M55,choices!A:A,0)+19),""),IF(M55=INDEX(choices!A:A,MATCH(M55,choices!A:A,0)+19), "
",""),IF(M55=INDEX(choices!A:A,MATCH(M55,choices!A:A,0)+20),INDEX(choices!D:D,MATCH(M55,choices!A:A,0)+20),""),IF(M55=INDEX(choices!A:A,MATCH(M55,choices!A:A,0)+20), "
",""))</f>
        <v xml:space="preserve">1. Work                             
2. Education                           
3. Marriage                            
4. Accompanying a family member    
5. Reasons pertaining to housing
6. Fleeing violence/persecution or for security
97. Other (specify) 
</v>
      </c>
      <c r="E55" s="22" t="s">
        <v>140</v>
      </c>
      <c r="F55" s="22"/>
      <c r="G55" s="22" t="str">
        <f>CONCATENATE(INDEX(choices!C:C,MATCH(M55,choices!A:A,0)),"
",IF(M55=INDEX(choices!A:A,MATCH(M55,choices!A:A,0)+1),INDEX(choices!C:C,MATCH(M55,choices!A:A,0)+1),""),IF(M55=INDEX(choices!A:A,MATCH(M55,choices!A:A,0)+1), "
",""),IF(M55=INDEX(choices!A:A,MATCH(M55,choices!A:A,0)+2),INDEX(choices!C:C,MATCH(M55,choices!A:A,0)+2),""),IF(M55=INDEX(choices!A:A,MATCH(M55,choices!A:A,0)+2), "
",""),IF(M55=INDEX(choices!A:A,MATCH(M55,choices!A:A,0)+3),INDEX(choices!C:C,MATCH(M55,choices!A:A,0)+3),""),IF(M55=INDEX(choices!A:A,MATCH(M55,choices!A:A,0)+3), "
",""),IF(M55=INDEX(choices!A:A,MATCH(M55,choices!A:A,0)+4),INDEX(choices!C:C,MATCH(M55,choices!A:A,0)+4),""),IF(M55=INDEX(choices!A:A,MATCH(M55,choices!A:A,0)+4), "
",""),IF(M55=INDEX(choices!A:A,MATCH(M55,choices!A:A,0)+5),INDEX(choices!C:C,MATCH(M55,choices!A:A,0)+5),""),IF(M55=INDEX(choices!A:A,MATCH(M55,choices!A:A,0)+5), "
",""),IF(M55=INDEX(choices!A:A,MATCH(M55,choices!A:A,0)+6),INDEX(choices!C:C,MATCH(M55,choices!A:A,0)+6),""),IF(M55=INDEX(choices!A:A,MATCH(M55,choices!A:A,0)+6), "
",""),IF(M55=INDEX(choices!A:A,MATCH(M55,choices!A:A,0)+7),INDEX(choices!C:C,MATCH(M55,choices!A:A,0)+7),""),IF(M55=INDEX(choices!A:A,MATCH(M55,choices!A:A,0)+7), "
",""),IF(M55=INDEX(choices!A:A,MATCH(M55,choices!A:A,0)+8),INDEX(choices!C:C,MATCH(M55,choices!A:A,0)+8),""),IF(M55=INDEX(choices!A:A,MATCH(M55,choices!A:A,0)+8), "
",""),IF(M55=INDEX(choices!A:A,MATCH(M55,choices!A:A,0)+9),INDEX(choices!C:C,MATCH(M55,choices!A:A,0)+9),""),IF(M55=INDEX(choices!A:A,MATCH(M55,choices!A:A,0)+9), "
",""),IF(M55=INDEX(choices!A:A,MATCH(M55,choices!A:A,0)+10),INDEX(choices!C:C,MATCH(M55,choices!A:A,0)+10),""),IF(M55=INDEX(choices!A:A,MATCH(M55,choices!A:A,0)+10), "
",""),IF(M55=INDEX(choices!A:A,MATCH(M55,choices!A:A,0)+11),INDEX(choices!C:C,MATCH(M55,choices!A:A,0)+11),""),IF(M55=INDEX(choices!A:A,MATCH(M55,choices!A:A,0)+11), "
",""),IF(M55=INDEX(choices!A:A,MATCH(M55,choices!A:A,0)+12),INDEX(choices!C:C,MATCH(M55,choices!A:A,0)+12),""),IF(M55=INDEX(choices!A:A,MATCH(M55,choices!A:A,0)+12), "
",""),IF(M55=INDEX(choices!A:A,MATCH(M55,choices!A:A,0)+13),INDEX(choices!C:C,MATCH(M55,choices!A:A,0)+13),""),IF(M55=INDEX(choices!A:A,MATCH(M55,choices!A:A,0)+13), "
",""),IF(M55=INDEX(choices!A:A,MATCH(M55,choices!A:A,0)+14),INDEX(choices!C:C,MATCH(M55,choices!A:A,0)+14),""),IF(M55=INDEX(choices!A:A,MATCH(M55,choices!A:A,0)+14), "
",""),IF(M55=INDEX(choices!A:A,MATCH(M55,choices!A:A,0)+15),INDEX(choices!C:C,MATCH(M55,choices!A:A,0)+15),""),IF(M55=INDEX(choices!A:A,MATCH(M55,choices!A:A,0)+15), "
",""),IF(M55=INDEX(choices!A:A,MATCH(M55,choices!A:A,0)+16),INDEX(choices!C:C,MATCH(M55,choices!A:A,0)+16),""),IF(M55=INDEX(choices!A:A,MATCH(M55,choices!A:A,0)+16), "
",""),IF(M55=INDEX(choices!A:A,MATCH(M55,choices!A:A,0)+17),INDEX(choices!C:C,MATCH(M55,choices!A:A,0)+17),""),IF(M55=INDEX(choices!A:A,MATCH(M55,choices!A:A,0)+17), "
",""),IF(M55=INDEX(choices!A:A,MATCH(M55,choices!A:A,0)+18),INDEX(choices!C:C,MATCH(M55,choices!A:A,0)+18),""),IF(M55=INDEX(choices!A:A,MATCH(M55,choices!A:A,0)+18), "
",""),IF(M55=INDEX(choices!A:A,MATCH(M55,choices!A:A,0)+19),INDEX(choices!C:C,MATCH(M55,choices!A:A,0)+19),""),IF(M55=INDEX(choices!A:A,MATCH(M55,choices!A:A,0)+19), "
",""),IF(M55=INDEX(choices!A:A,MATCH(M55,choices!A:A,0)+20),INDEX(choices!C:C,MATCH(M55,choices!A:A,0)+20),""),IF(M55=INDEX(choices!A:A,MATCH(M55,choices!A:A,0)+20), "
","")," ")</f>
        <v xml:space="preserve">1. العمل
2. التعليم
3 - الزواج
4. مرافقة أحد أفراد العائلة
5- أسباب السكن
6 - الفرار من العنف / الاضطهاد أو الأمن
97 - مسائل أخرى -- حدد
 </v>
      </c>
      <c r="H55" s="13"/>
      <c r="I55" s="7">
        <f>I53+1</f>
        <v>2109</v>
      </c>
      <c r="J55" s="82"/>
      <c r="L55" s="6" t="s">
        <v>23</v>
      </c>
      <c r="M55" s="22" t="s">
        <v>35</v>
      </c>
      <c r="N55" s="7" t="str">
        <f>CONCATENATE("q",I55)</f>
        <v>q2109</v>
      </c>
      <c r="O55" s="37" t="str">
        <f>CONCATENATE(I55,". ",E55)</f>
        <v>2109. ما هو سبب الانتقال؟</v>
      </c>
      <c r="P55" s="37" t="str">
        <f>CONCATENATE(I55, ". ",B55)</f>
        <v>2109. Why did you move?</v>
      </c>
      <c r="S55" s="7" t="b">
        <v>1</v>
      </c>
      <c r="Y55" s="6" t="b">
        <v>1</v>
      </c>
    </row>
    <row r="56" spans="1:34" s="7" customFormat="1" hidden="1">
      <c r="B56" s="22"/>
      <c r="C56" s="22"/>
      <c r="D56" s="23"/>
      <c r="E56" s="22"/>
      <c r="F56" s="22"/>
      <c r="G56" s="22"/>
      <c r="H56" s="13"/>
      <c r="J56" s="53" t="s">
        <v>26</v>
      </c>
      <c r="K56" s="7" t="str">
        <f>CONCATENATE("selected(data('",N55,"'),'97')")</f>
        <v>selected(data('q2109'),'97')</v>
      </c>
      <c r="L56" s="6"/>
      <c r="M56" s="22"/>
      <c r="O56" s="37"/>
      <c r="P56" s="37"/>
      <c r="U56" s="6"/>
    </row>
    <row r="57" spans="1:34" s="7" customFormat="1" hidden="1">
      <c r="A57" s="7" t="str">
        <f>CONCATENATE(A55,"_other")</f>
        <v>q2109_other</v>
      </c>
      <c r="B57" s="37" t="s">
        <v>117</v>
      </c>
      <c r="C57" s="37"/>
      <c r="D57" s="23"/>
      <c r="E57" s="37" t="s">
        <v>141</v>
      </c>
      <c r="F57" s="37"/>
      <c r="G57" s="22"/>
      <c r="H57" s="13"/>
      <c r="I57" s="7" t="str">
        <f>CONCATENATE(I55,"_other")</f>
        <v>2109_other</v>
      </c>
      <c r="J57" s="83"/>
      <c r="L57" s="6" t="s">
        <v>2</v>
      </c>
      <c r="M57" s="22"/>
      <c r="N57" s="7" t="str">
        <f>CONCATENATE("q",I57)</f>
        <v>q2109_other</v>
      </c>
      <c r="O57" s="37" t="str">
        <f>CONCATENATE(I57,". ",E57)</f>
        <v>2109_other. أخرى (تحدد)</v>
      </c>
      <c r="P57" s="37" t="str">
        <f>CONCATENATE(I57, ". ",B57)</f>
        <v>2109_other. Other (specify)</v>
      </c>
      <c r="S57" s="7" t="str">
        <f>K56</f>
        <v>selected(data('q2109'),'97')</v>
      </c>
      <c r="U57" s="6"/>
      <c r="Y57" s="7" t="b">
        <v>1</v>
      </c>
    </row>
    <row r="58" spans="1:34" s="7" customFormat="1" hidden="1">
      <c r="B58" s="22"/>
      <c r="C58" s="22"/>
      <c r="D58" s="23"/>
      <c r="E58" s="22"/>
      <c r="F58" s="22"/>
      <c r="H58" s="13"/>
      <c r="J58" s="53" t="s">
        <v>37</v>
      </c>
      <c r="L58" s="6"/>
      <c r="M58" s="22"/>
      <c r="O58" s="41"/>
      <c r="P58" s="41"/>
    </row>
    <row r="59" spans="1:34" s="7" customFormat="1" hidden="1">
      <c r="B59" s="22"/>
      <c r="C59" s="22"/>
      <c r="D59" s="23"/>
      <c r="E59" s="22"/>
      <c r="F59" s="22"/>
      <c r="H59" s="13"/>
      <c r="J59" s="41" t="s">
        <v>16</v>
      </c>
      <c r="L59" s="6"/>
      <c r="M59" s="22"/>
      <c r="O59" s="41"/>
      <c r="P59" s="41"/>
    </row>
    <row r="60" spans="1:34" s="107" customFormat="1" ht="15" hidden="1">
      <c r="A60" s="104"/>
      <c r="B60" s="104"/>
      <c r="C60" s="104"/>
      <c r="D60" s="104"/>
      <c r="E60" s="105"/>
      <c r="F60" s="104"/>
      <c r="G60" s="104"/>
      <c r="H60" s="106"/>
      <c r="I60" s="106"/>
      <c r="J60" s="107" t="s">
        <v>15</v>
      </c>
      <c r="O60" s="108"/>
      <c r="P60" s="108"/>
      <c r="Q60" s="108"/>
      <c r="R60" s="108"/>
      <c r="S60" s="109"/>
      <c r="T60" s="109"/>
      <c r="V60" s="110"/>
      <c r="Y60" s="109"/>
    </row>
    <row r="61" spans="1:34" s="1" customFormat="1" ht="25.5" hidden="1">
      <c r="B61" s="1" t="str">
        <f>CONCATENATE("You are at the end of the record ",settings!$D$7)</f>
        <v>You are at the end of the record 2.1 Moves</v>
      </c>
      <c r="E61" s="22" t="str">
        <f>CONCATENATE("أنت في نهاية القسم الفرعى: ",settings!$C$7)</f>
        <v>أنت في نهاية القسم الفرعى: 2.1 الانتقالات</v>
      </c>
      <c r="L61" s="1" t="s">
        <v>27</v>
      </c>
      <c r="O61" s="38" t="str">
        <f>E61</f>
        <v>أنت في نهاية القسم الفرعى: 2.1 الانتقالات</v>
      </c>
      <c r="P61" s="37" t="str">
        <f>B61</f>
        <v>You are at the end of the record 2.1 Moves</v>
      </c>
      <c r="Y61" s="1" t="b">
        <v>1</v>
      </c>
    </row>
    <row r="62" spans="1:34" s="61" customFormat="1" ht="39" hidden="1">
      <c r="A62" s="60"/>
      <c r="B62" s="37" t="s">
        <v>170</v>
      </c>
      <c r="C62" s="38"/>
      <c r="D62" s="38"/>
      <c r="E62" s="38" t="s">
        <v>171</v>
      </c>
      <c r="F62" s="38"/>
      <c r="G62" s="38"/>
      <c r="H62" s="38"/>
      <c r="I62" s="60"/>
      <c r="L62" s="31" t="s">
        <v>27</v>
      </c>
      <c r="O62" s="38" t="str">
        <f>E62</f>
        <v>انهي المقابلة والنتيجة استيفاء الاستمارة كاملة</v>
      </c>
      <c r="P62" s="37" t="str">
        <f>B62</f>
        <v>End Interview and Finalize Result as Complete</v>
      </c>
      <c r="Q62" s="21"/>
      <c r="R62" s="21"/>
      <c r="S62" s="21"/>
      <c r="Y62" s="111" t="b">
        <v>1</v>
      </c>
      <c r="AD62" s="111"/>
      <c r="AF62" s="112"/>
      <c r="AG62" s="112"/>
      <c r="AH62" s="112"/>
    </row>
    <row r="63" spans="1:34" s="61" customFormat="1" ht="15" hidden="1">
      <c r="A63" s="60"/>
      <c r="B63" s="37"/>
      <c r="C63" s="38"/>
      <c r="D63" s="38"/>
      <c r="E63" s="38"/>
      <c r="F63" s="38"/>
      <c r="G63" s="38"/>
      <c r="H63" s="38"/>
      <c r="I63" s="60"/>
      <c r="J63" s="61" t="s">
        <v>16</v>
      </c>
      <c r="L63" s="31"/>
      <c r="O63" s="38"/>
      <c r="P63" s="37"/>
      <c r="Q63" s="21"/>
      <c r="R63" s="21"/>
      <c r="S63" s="21"/>
      <c r="Y63" s="111"/>
      <c r="AD63" s="111"/>
      <c r="AF63" s="112"/>
      <c r="AG63" s="112"/>
      <c r="AH63" s="112"/>
    </row>
    <row r="64" spans="1:34" s="61" customFormat="1" ht="15" hidden="1">
      <c r="A64" s="60"/>
      <c r="B64" s="37" t="s">
        <v>172</v>
      </c>
      <c r="C64" s="38"/>
      <c r="D64" s="38"/>
      <c r="E64" s="38" t="s">
        <v>173</v>
      </c>
      <c r="F64" s="38"/>
      <c r="G64" s="38"/>
      <c r="H64" s="38"/>
      <c r="I64" s="60"/>
      <c r="L64" s="31" t="s">
        <v>174</v>
      </c>
      <c r="O64" s="38" t="str">
        <f>E64</f>
        <v>حفظ الاستمارة</v>
      </c>
      <c r="P64" s="37" t="str">
        <f>B64</f>
        <v>Save form</v>
      </c>
      <c r="Q64" s="21"/>
      <c r="R64" s="21"/>
      <c r="S64" s="21"/>
      <c r="Y64" s="61" t="b">
        <v>1</v>
      </c>
      <c r="AC64" s="111"/>
      <c r="AF64" s="113"/>
      <c r="AG64" s="113"/>
      <c r="AH64" s="113"/>
    </row>
  </sheetData>
  <autoFilter ref="L1:L64">
    <filterColumn colId="0">
      <filters>
        <filter val="async_assign_count"/>
        <filter val="integer"/>
      </filters>
    </filterColumn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ySplit="1" topLeftCell="A2" activePane="bottomLeft" state="frozen"/>
      <selection pane="bottomLeft" activeCell="F25" sqref="F25"/>
    </sheetView>
  </sheetViews>
  <sheetFormatPr defaultColWidth="21.28515625" defaultRowHeight="12.75"/>
  <sheetData>
    <row r="1" spans="1:5" s="12" customFormat="1" ht="12.75" customHeight="1">
      <c r="A1" s="12" t="s">
        <v>44</v>
      </c>
      <c r="B1" s="12" t="s">
        <v>45</v>
      </c>
      <c r="C1" s="84" t="s">
        <v>143</v>
      </c>
      <c r="D1" s="85" t="s">
        <v>144</v>
      </c>
      <c r="E1" s="12" t="s">
        <v>17</v>
      </c>
    </row>
    <row r="2" spans="1:5" s="56" customFormat="1" ht="15">
      <c r="A2" s="56" t="s">
        <v>24</v>
      </c>
      <c r="B2" s="56" t="str">
        <f>"1"</f>
        <v>1</v>
      </c>
      <c r="C2" s="57" t="s">
        <v>77</v>
      </c>
      <c r="D2" s="57" t="s">
        <v>41</v>
      </c>
      <c r="E2" s="58" t="s">
        <v>42</v>
      </c>
    </row>
    <row r="3" spans="1:5" s="56" customFormat="1" ht="15">
      <c r="A3" s="56" t="s">
        <v>24</v>
      </c>
      <c r="B3" s="56" t="str">
        <f>"2"</f>
        <v>2</v>
      </c>
      <c r="C3" s="57" t="s">
        <v>78</v>
      </c>
      <c r="D3" s="57" t="s">
        <v>43</v>
      </c>
      <c r="E3" s="58" t="s">
        <v>42</v>
      </c>
    </row>
    <row r="4" spans="1:5" s="25" customFormat="1" ht="15">
      <c r="A4" s="2"/>
      <c r="B4" s="2"/>
      <c r="C4" s="2"/>
      <c r="D4" s="2"/>
      <c r="E4" s="26"/>
    </row>
    <row r="5" spans="1:5" s="56" customFormat="1" ht="15">
      <c r="A5" s="56" t="s">
        <v>35</v>
      </c>
      <c r="B5" s="56" t="str">
        <f>"1"</f>
        <v>1</v>
      </c>
      <c r="C5" s="56" t="s">
        <v>79</v>
      </c>
      <c r="D5" s="56" t="s">
        <v>46</v>
      </c>
      <c r="E5" s="58" t="s">
        <v>42</v>
      </c>
    </row>
    <row r="6" spans="1:5" s="56" customFormat="1" ht="15">
      <c r="A6" s="56" t="s">
        <v>35</v>
      </c>
      <c r="B6" s="56" t="str">
        <f>"2"</f>
        <v>2</v>
      </c>
      <c r="C6" s="56" t="s">
        <v>80</v>
      </c>
      <c r="D6" s="56" t="s">
        <v>47</v>
      </c>
      <c r="E6" s="58" t="s">
        <v>42</v>
      </c>
    </row>
    <row r="7" spans="1:5" s="56" customFormat="1" ht="15">
      <c r="A7" s="56" t="s">
        <v>35</v>
      </c>
      <c r="B7" s="56" t="str">
        <f>"3"</f>
        <v>3</v>
      </c>
      <c r="C7" s="56" t="s">
        <v>81</v>
      </c>
      <c r="D7" s="56" t="s">
        <v>48</v>
      </c>
      <c r="E7" s="58" t="s">
        <v>42</v>
      </c>
    </row>
    <row r="8" spans="1:5" s="56" customFormat="1" ht="15">
      <c r="A8" s="56" t="s">
        <v>35</v>
      </c>
      <c r="B8" s="56" t="str">
        <f>"4"</f>
        <v>4</v>
      </c>
      <c r="C8" s="56" t="s">
        <v>82</v>
      </c>
      <c r="D8" s="56" t="s">
        <v>49</v>
      </c>
      <c r="E8" s="58" t="s">
        <v>42</v>
      </c>
    </row>
    <row r="9" spans="1:5" s="56" customFormat="1" ht="15">
      <c r="A9" s="56" t="s">
        <v>35</v>
      </c>
      <c r="B9" s="56" t="str">
        <f>"5"</f>
        <v>5</v>
      </c>
      <c r="C9" s="56" t="s">
        <v>83</v>
      </c>
      <c r="D9" s="56" t="s">
        <v>50</v>
      </c>
      <c r="E9" s="58" t="s">
        <v>42</v>
      </c>
    </row>
    <row r="10" spans="1:5" s="56" customFormat="1" ht="15">
      <c r="A10" s="56" t="s">
        <v>35</v>
      </c>
      <c r="B10" s="56" t="str">
        <f>"6"</f>
        <v>6</v>
      </c>
      <c r="C10" s="56" t="s">
        <v>84</v>
      </c>
      <c r="D10" s="56" t="s">
        <v>51</v>
      </c>
      <c r="E10" s="58" t="s">
        <v>42</v>
      </c>
    </row>
    <row r="11" spans="1:5" s="56" customFormat="1" ht="15">
      <c r="A11" s="56" t="s">
        <v>35</v>
      </c>
      <c r="B11" s="56" t="str">
        <f>"97"</f>
        <v>97</v>
      </c>
      <c r="C11" s="56" t="s">
        <v>178</v>
      </c>
      <c r="D11" s="56" t="s">
        <v>52</v>
      </c>
      <c r="E11" s="58" t="s">
        <v>42</v>
      </c>
    </row>
    <row r="12" spans="1:5" s="25" customFormat="1" ht="15">
      <c r="E12" s="27"/>
    </row>
    <row r="13" spans="1:5" s="59" customFormat="1" ht="15">
      <c r="A13" s="59" t="s">
        <v>65</v>
      </c>
      <c r="B13" s="59" t="str">
        <f>"1"</f>
        <v>1</v>
      </c>
      <c r="C13" s="59" t="s">
        <v>85</v>
      </c>
      <c r="D13" s="59" t="s">
        <v>67</v>
      </c>
      <c r="E13" s="58" t="s">
        <v>42</v>
      </c>
    </row>
    <row r="14" spans="1:5" s="59" customFormat="1" ht="15">
      <c r="A14" s="59" t="s">
        <v>65</v>
      </c>
      <c r="B14" s="59" t="str">
        <f>"2"</f>
        <v>2</v>
      </c>
      <c r="C14" s="59" t="s">
        <v>86</v>
      </c>
      <c r="D14" s="59" t="s">
        <v>66</v>
      </c>
      <c r="E14" s="58" t="s">
        <v>42</v>
      </c>
    </row>
    <row r="15" spans="1:5" s="59" customFormat="1" ht="15">
      <c r="A15" s="59" t="s">
        <v>65</v>
      </c>
      <c r="B15" s="59" t="str">
        <f>"98"</f>
        <v>98</v>
      </c>
      <c r="C15" s="59" t="s">
        <v>87</v>
      </c>
      <c r="D15" s="59" t="s">
        <v>53</v>
      </c>
      <c r="E15" s="58" t="s">
        <v>42</v>
      </c>
    </row>
    <row r="16" spans="1:5">
      <c r="B16" s="1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pane ySplit="1" topLeftCell="A2" activePane="bottomLeft" state="frozen"/>
      <selection pane="bottomLeft" activeCell="H12" sqref="H12"/>
    </sheetView>
  </sheetViews>
  <sheetFormatPr defaultColWidth="8.85546875" defaultRowHeight="12.75"/>
  <cols>
    <col min="1" max="1" width="22.7109375" style="1" customWidth="1"/>
    <col min="2" max="2" width="12.140625" style="1" bestFit="1" customWidth="1"/>
    <col min="3" max="3" width="16.42578125" style="1" customWidth="1"/>
    <col min="4" max="4" width="54.28515625" customWidth="1"/>
    <col min="5" max="5" width="14.42578125" style="1" bestFit="1" customWidth="1"/>
    <col min="6" max="6" width="15" style="1" bestFit="1" customWidth="1"/>
    <col min="7" max="7" width="16.140625" style="1" bestFit="1" customWidth="1"/>
    <col min="8" max="8" width="29.42578125" style="1" customWidth="1"/>
    <col min="9" max="9" width="10.28515625" style="1" bestFit="1" customWidth="1"/>
    <col min="10" max="10" width="37.140625" style="1" bestFit="1" customWidth="1"/>
    <col min="11" max="11" width="38" style="1" bestFit="1" customWidth="1"/>
    <col min="12" max="12" width="10.42578125" style="1" bestFit="1" customWidth="1"/>
    <col min="13" max="16384" width="8.85546875" style="1"/>
  </cols>
  <sheetData>
    <row r="1" spans="1:13" s="14" customFormat="1" ht="15">
      <c r="A1" s="14" t="s">
        <v>54</v>
      </c>
      <c r="B1" s="14" t="s">
        <v>55</v>
      </c>
      <c r="C1" s="14" t="s">
        <v>56</v>
      </c>
      <c r="D1" s="13" t="s">
        <v>57</v>
      </c>
      <c r="E1" s="15" t="s">
        <v>58</v>
      </c>
      <c r="F1" s="15" t="s">
        <v>59</v>
      </c>
      <c r="G1" s="15" t="s">
        <v>60</v>
      </c>
      <c r="H1" s="15" t="s">
        <v>61</v>
      </c>
      <c r="I1" s="15" t="s">
        <v>17</v>
      </c>
      <c r="J1" s="89" t="s">
        <v>153</v>
      </c>
      <c r="K1" s="63" t="s">
        <v>154</v>
      </c>
      <c r="L1" s="52" t="s">
        <v>119</v>
      </c>
    </row>
    <row r="2" spans="1:13" s="61" customFormat="1">
      <c r="A2" s="46" t="s">
        <v>29</v>
      </c>
      <c r="B2" s="46" t="s">
        <v>62</v>
      </c>
      <c r="C2" s="46" t="s">
        <v>64</v>
      </c>
      <c r="D2" s="46" t="s">
        <v>158</v>
      </c>
      <c r="E2" s="46"/>
      <c r="F2" s="46"/>
      <c r="G2" s="46"/>
      <c r="H2" s="46"/>
      <c r="I2" s="46"/>
      <c r="J2" s="46"/>
      <c r="K2" s="46"/>
      <c r="L2" s="46"/>
    </row>
    <row r="3" spans="1:13" s="61" customFormat="1">
      <c r="A3" s="46" t="s">
        <v>30</v>
      </c>
      <c r="B3" s="46" t="s">
        <v>62</v>
      </c>
      <c r="C3" s="46" t="s">
        <v>64</v>
      </c>
      <c r="D3" s="46" t="s">
        <v>159</v>
      </c>
      <c r="E3" s="46"/>
      <c r="F3" s="46"/>
      <c r="G3" s="46"/>
      <c r="H3" s="46"/>
      <c r="I3" s="46"/>
      <c r="J3" s="46"/>
      <c r="K3" s="46"/>
      <c r="L3" s="46"/>
    </row>
    <row r="4" spans="1:13" s="61" customFormat="1">
      <c r="A4" s="46" t="s">
        <v>31</v>
      </c>
      <c r="B4" s="46" t="s">
        <v>62</v>
      </c>
      <c r="C4" s="46" t="s">
        <v>64</v>
      </c>
      <c r="D4" s="46" t="s">
        <v>160</v>
      </c>
      <c r="E4" s="46"/>
      <c r="F4" s="46"/>
      <c r="G4" s="46"/>
      <c r="H4" s="46"/>
      <c r="I4" s="46"/>
      <c r="J4" s="46"/>
      <c r="K4" s="46"/>
      <c r="L4" s="46"/>
    </row>
    <row r="5" spans="1:13" s="6" customFormat="1" ht="15.75">
      <c r="A5" s="3" t="s">
        <v>161</v>
      </c>
      <c r="B5" s="3" t="s">
        <v>62</v>
      </c>
      <c r="C5" s="3" t="s">
        <v>63</v>
      </c>
      <c r="D5" s="46" t="s">
        <v>162</v>
      </c>
      <c r="E5" s="3"/>
      <c r="F5" s="3"/>
      <c r="G5" s="3"/>
      <c r="H5" s="3"/>
      <c r="I5" s="90" t="s">
        <v>110</v>
      </c>
      <c r="J5" s="103" t="s">
        <v>155</v>
      </c>
      <c r="K5" s="103" t="s">
        <v>155</v>
      </c>
      <c r="L5" s="3"/>
    </row>
    <row r="6" spans="1:13" s="6" customFormat="1" ht="15.75">
      <c r="A6" s="3" t="s">
        <v>32</v>
      </c>
      <c r="B6" s="3" t="s">
        <v>62</v>
      </c>
      <c r="C6" s="3" t="s">
        <v>63</v>
      </c>
      <c r="D6" s="46" t="s">
        <v>168</v>
      </c>
      <c r="E6" s="3"/>
      <c r="F6" s="3"/>
      <c r="G6" s="3"/>
      <c r="H6" s="3"/>
      <c r="I6" s="90" t="s">
        <v>110</v>
      </c>
      <c r="J6" s="103" t="s">
        <v>155</v>
      </c>
      <c r="K6" s="103" t="s">
        <v>155</v>
      </c>
      <c r="L6" s="3"/>
    </row>
    <row r="9" spans="1:13" ht="15.75">
      <c r="A9" t="s">
        <v>111</v>
      </c>
      <c r="B9" t="s">
        <v>109</v>
      </c>
      <c r="C9"/>
      <c r="E9" s="44" t="s">
        <v>22</v>
      </c>
      <c r="F9" s="44" t="s">
        <v>22</v>
      </c>
      <c r="G9" t="str">
        <f>CONCATENATE("individualID = ?")</f>
        <v>individualID = ?</v>
      </c>
      <c r="H9" s="44" t="str">
        <f>CONCATENATE("[ data('individualID') ]")</f>
        <v>[ data('individualID') ]</v>
      </c>
      <c r="I9" s="45" t="s">
        <v>110</v>
      </c>
      <c r="J9" s="88" t="s">
        <v>155</v>
      </c>
      <c r="K9" s="87" t="s">
        <v>155</v>
      </c>
      <c r="L9" s="46"/>
      <c r="M9" s="47"/>
    </row>
    <row r="10" spans="1:13" s="22" customFormat="1" ht="15.75">
      <c r="A10" s="64" t="s">
        <v>125</v>
      </c>
      <c r="B10" s="22" t="s">
        <v>109</v>
      </c>
      <c r="E10" s="65" t="s">
        <v>22</v>
      </c>
      <c r="F10" s="65" t="s">
        <v>22</v>
      </c>
      <c r="G10" s="22" t="str">
        <f>CONCATENATE("individualID = ?")</f>
        <v>individualID = ?</v>
      </c>
      <c r="H10" s="66" t="str">
        <f>CONCATENATE("[ data('individualID') ]")</f>
        <v>[ data('individualID') ]</v>
      </c>
      <c r="I10" s="50" t="s">
        <v>110</v>
      </c>
      <c r="J10" s="88" t="s">
        <v>155</v>
      </c>
      <c r="K10" s="87" t="s">
        <v>155</v>
      </c>
      <c r="L10" s="22" t="s">
        <v>118</v>
      </c>
    </row>
    <row r="11" spans="1:13" s="22" customFormat="1">
      <c r="A11" s="32"/>
      <c r="E11" s="49"/>
      <c r="F11" s="49"/>
      <c r="G11"/>
      <c r="I11" s="50"/>
      <c r="J11" s="1"/>
      <c r="K11" s="1"/>
    </row>
    <row r="12" spans="1:13" s="22" customFormat="1" ht="26.25">
      <c r="A12" s="22" t="s">
        <v>179</v>
      </c>
      <c r="B12" s="22" t="s">
        <v>109</v>
      </c>
      <c r="E12" s="65" t="s">
        <v>22</v>
      </c>
      <c r="F12" s="65" t="s">
        <v>22</v>
      </c>
      <c r="G12" s="22" t="str">
        <f>CONCATENATE("individualID = ? and moveID = ? ")</f>
        <v xml:space="preserve">individualID = ? and moveID = ? </v>
      </c>
      <c r="H12" s="66" t="str">
        <f>CONCATENATE("[ data('individualID'), data('moveID') ]")</f>
        <v>[ data('individualID'), data('moveID') ]</v>
      </c>
      <c r="I12" s="50" t="s">
        <v>110</v>
      </c>
      <c r="J12" s="116" t="s">
        <v>155</v>
      </c>
      <c r="K12" s="116" t="s">
        <v>155</v>
      </c>
      <c r="L12" s="61"/>
    </row>
    <row r="13" spans="1:13" s="22" customFormat="1">
      <c r="A13" s="32"/>
      <c r="E13" s="49"/>
      <c r="F13" s="49"/>
      <c r="G13"/>
      <c r="I13" s="50"/>
      <c r="J13" s="1"/>
      <c r="K13" s="1"/>
    </row>
    <row r="14" spans="1:13" s="22" customFormat="1">
      <c r="A14" s="32"/>
      <c r="E14" s="49"/>
      <c r="F14" s="49"/>
      <c r="G14"/>
      <c r="I14" s="50"/>
      <c r="J14" s="1"/>
      <c r="K14" s="1"/>
    </row>
    <row r="15" spans="1:13" s="22" customFormat="1">
      <c r="A15" s="32"/>
      <c r="E15" s="49"/>
      <c r="F15" s="49"/>
      <c r="G15"/>
      <c r="I15" s="50"/>
      <c r="J15" s="1"/>
      <c r="K15" s="1"/>
    </row>
    <row r="16" spans="1:13" s="7" customFormat="1">
      <c r="A16" s="2"/>
      <c r="B16" s="22"/>
      <c r="E16" s="49"/>
      <c r="F16" s="49"/>
      <c r="G16"/>
      <c r="H16" s="22"/>
      <c r="I16" s="50"/>
      <c r="J16" s="1"/>
      <c r="K16" s="1"/>
      <c r="L16" s="22"/>
    </row>
    <row r="17" spans="1:12">
      <c r="A17" s="2"/>
      <c r="B17" s="22"/>
      <c r="C17" s="7"/>
      <c r="D17" s="7"/>
      <c r="E17" s="49"/>
      <c r="F17" s="49"/>
      <c r="G17"/>
      <c r="H17" s="22"/>
      <c r="I17" s="50"/>
      <c r="L17" s="22"/>
    </row>
    <row r="18" spans="1:12">
      <c r="A18" s="2"/>
      <c r="B18" s="22"/>
      <c r="C18" s="7"/>
      <c r="D18" s="7"/>
      <c r="E18" s="49"/>
      <c r="F18" s="49"/>
      <c r="G18"/>
      <c r="H18" s="22"/>
      <c r="I18" s="50"/>
      <c r="L18" s="22"/>
    </row>
    <row r="19" spans="1:12">
      <c r="A19" s="2"/>
      <c r="B19" s="22"/>
      <c r="C19" s="7"/>
      <c r="D19" s="7"/>
      <c r="E19" s="49"/>
      <c r="F19" s="49"/>
      <c r="G19"/>
      <c r="H19" s="22"/>
      <c r="I19" s="50"/>
      <c r="L19" s="22"/>
    </row>
    <row r="20" spans="1:12">
      <c r="A20" s="2"/>
      <c r="B20" s="22"/>
      <c r="C20" s="7"/>
      <c r="D20" s="7"/>
      <c r="E20" s="49"/>
      <c r="F20" s="49"/>
      <c r="G20"/>
      <c r="H20" s="22"/>
      <c r="I20" s="50"/>
      <c r="L20" s="22"/>
    </row>
    <row r="21" spans="1:12">
      <c r="A21" s="2"/>
      <c r="B21" s="22"/>
      <c r="C21" s="7"/>
      <c r="D21" s="7"/>
      <c r="E21" s="49"/>
      <c r="F21" s="49"/>
      <c r="G21"/>
      <c r="H21" s="22"/>
      <c r="I21" s="50"/>
      <c r="L21" s="22"/>
    </row>
    <row r="22" spans="1:12">
      <c r="A22" s="2"/>
      <c r="B22" s="22"/>
      <c r="C22" s="7"/>
      <c r="D22" s="7"/>
      <c r="E22" s="49"/>
      <c r="F22" s="49"/>
      <c r="G22"/>
      <c r="H22" s="22"/>
      <c r="I22" s="50"/>
      <c r="L22" s="22"/>
    </row>
    <row r="23" spans="1:12">
      <c r="A23" s="2"/>
      <c r="B23" s="22"/>
      <c r="C23" s="7"/>
      <c r="D23" s="7"/>
      <c r="E23" s="49"/>
      <c r="F23" s="49"/>
      <c r="G23"/>
      <c r="H23" s="22"/>
      <c r="I23" s="50"/>
      <c r="L23" s="22"/>
    </row>
    <row r="24" spans="1:12">
      <c r="A24" s="2"/>
      <c r="B24" s="22"/>
      <c r="C24" s="7"/>
      <c r="D24" s="7"/>
      <c r="E24" s="49"/>
      <c r="F24" s="49"/>
      <c r="G24"/>
      <c r="H24" s="22"/>
      <c r="I24" s="50"/>
      <c r="L24" s="22"/>
    </row>
    <row r="25" spans="1:12">
      <c r="A25" s="2"/>
      <c r="B25" s="22"/>
      <c r="C25" s="7"/>
      <c r="D25" s="7"/>
      <c r="E25" s="49"/>
      <c r="F25" s="49"/>
      <c r="G25"/>
      <c r="H25" s="22"/>
      <c r="I25" s="50"/>
      <c r="L25" s="22"/>
    </row>
    <row r="26" spans="1:12">
      <c r="A26" s="2"/>
      <c r="B26" s="22"/>
      <c r="C26" s="7"/>
      <c r="D26" s="7"/>
      <c r="E26" s="49"/>
      <c r="F26" s="49"/>
      <c r="G26"/>
      <c r="H26" s="22"/>
      <c r="I26" s="50"/>
      <c r="L26" s="2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"/>
  <sheetViews>
    <sheetView workbookViewId="0">
      <pane ySplit="1" topLeftCell="A2" activePane="bottomLeft" state="frozen"/>
      <selection pane="bottomLeft" activeCell="A6" sqref="A6:A11"/>
    </sheetView>
  </sheetViews>
  <sheetFormatPr defaultColWidth="8.85546875" defaultRowHeight="12.75"/>
  <cols>
    <col min="1" max="1" width="17.85546875" bestFit="1" customWidth="1"/>
    <col min="2" max="2" width="10" bestFit="1" customWidth="1"/>
  </cols>
  <sheetData>
    <row r="1" spans="1:2" s="4" customFormat="1">
      <c r="A1" s="9" t="s">
        <v>1</v>
      </c>
      <c r="B1" s="5" t="s">
        <v>0</v>
      </c>
    </row>
    <row r="2" spans="1:2" hidden="1">
      <c r="A2" s="24" t="s">
        <v>88</v>
      </c>
      <c r="B2" s="3" t="s">
        <v>2</v>
      </c>
    </row>
    <row r="3" spans="1:2" hidden="1">
      <c r="A3" s="7" t="s">
        <v>112</v>
      </c>
      <c r="B3" s="6" t="s">
        <v>97</v>
      </c>
    </row>
    <row r="4" spans="1:2" s="22" customFormat="1" hidden="1">
      <c r="A4" s="55" t="s">
        <v>124</v>
      </c>
      <c r="B4" s="6" t="s">
        <v>97</v>
      </c>
    </row>
    <row r="5" spans="1:2" hidden="1">
      <c r="A5" s="7" t="s">
        <v>96</v>
      </c>
      <c r="B5" t="s">
        <v>97</v>
      </c>
    </row>
    <row r="6" spans="1:2">
      <c r="A6" s="25" t="s">
        <v>94</v>
      </c>
      <c r="B6" t="s">
        <v>90</v>
      </c>
    </row>
    <row r="7" spans="1:2">
      <c r="A7" s="25" t="s">
        <v>95</v>
      </c>
      <c r="B7" t="s">
        <v>90</v>
      </c>
    </row>
    <row r="8" spans="1:2">
      <c r="A8" s="1" t="s">
        <v>120</v>
      </c>
      <c r="B8" t="s">
        <v>90</v>
      </c>
    </row>
    <row r="9" spans="1:2" hidden="1">
      <c r="A9" s="25" t="s">
        <v>122</v>
      </c>
      <c r="B9" s="32" t="s">
        <v>132</v>
      </c>
    </row>
    <row r="10" spans="1:2" s="22" customFormat="1" hidden="1">
      <c r="A10" s="25"/>
    </row>
    <row r="11" spans="1:2" s="22" customFormat="1" ht="15">
      <c r="A11" s="115" t="s">
        <v>181</v>
      </c>
      <c r="B11" s="115" t="s">
        <v>90</v>
      </c>
    </row>
    <row r="12" spans="1:2" s="22" customFormat="1" hidden="1">
      <c r="A12" s="25"/>
    </row>
    <row r="13" spans="1:2" s="22" customFormat="1" hidden="1">
      <c r="A13" s="25"/>
    </row>
    <row r="14" spans="1:2" s="22" customFormat="1" hidden="1">
      <c r="A14" s="25"/>
    </row>
    <row r="15" spans="1:2" s="22" customFormat="1" hidden="1">
      <c r="A15" s="25"/>
    </row>
    <row r="16" spans="1:2" s="22" customFormat="1" hidden="1">
      <c r="A16"/>
      <c r="B16"/>
    </row>
  </sheetData>
  <autoFilter ref="B1:B16">
    <filterColumn colId="0">
      <filters>
        <filter val="integer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5" sqref="A5:B5"/>
    </sheetView>
  </sheetViews>
  <sheetFormatPr defaultColWidth="8.85546875" defaultRowHeight="12.75"/>
  <cols>
    <col min="1" max="1" width="26.85546875" customWidth="1"/>
  </cols>
  <sheetData>
    <row r="1" spans="1:2" s="3" customFormat="1" ht="15">
      <c r="A1" s="29" t="s">
        <v>100</v>
      </c>
      <c r="B1" s="29" t="s">
        <v>0</v>
      </c>
    </row>
    <row r="2" spans="1:2">
      <c r="A2" s="3" t="s">
        <v>91</v>
      </c>
      <c r="B2" s="3" t="s">
        <v>90</v>
      </c>
    </row>
    <row r="3" spans="1:2" s="3" customFormat="1">
      <c r="A3" s="3" t="s">
        <v>101</v>
      </c>
      <c r="B3" s="3" t="s">
        <v>90</v>
      </c>
    </row>
    <row r="4" spans="1:2" s="3" customFormat="1">
      <c r="A4" s="3" t="s">
        <v>102</v>
      </c>
      <c r="B4" s="3" t="s">
        <v>97</v>
      </c>
    </row>
    <row r="5" spans="1:2">
      <c r="A5" s="1" t="s">
        <v>133</v>
      </c>
      <c r="B5" t="s">
        <v>132</v>
      </c>
    </row>
    <row r="6" spans="1:2">
      <c r="A6" s="1"/>
      <c r="B6" s="1"/>
    </row>
    <row r="7" spans="1:2">
      <c r="A7" s="1"/>
      <c r="B7" s="1"/>
    </row>
    <row r="8" spans="1:2">
      <c r="A8" s="1"/>
      <c r="B8" s="1"/>
    </row>
    <row r="9" spans="1:2">
      <c r="A9" s="1"/>
      <c r="B9" s="1"/>
    </row>
    <row r="10" spans="1:2">
      <c r="A10" s="1"/>
      <c r="B10" s="1"/>
    </row>
    <row r="11" spans="1:2">
      <c r="A11" s="1"/>
      <c r="B11" s="1"/>
    </row>
    <row r="12" spans="1:2">
      <c r="A12" s="1"/>
      <c r="B12" s="1"/>
    </row>
    <row r="13" spans="1:2">
      <c r="A13" s="1"/>
      <c r="B13" s="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3" sqref="D3"/>
    </sheetView>
  </sheetViews>
  <sheetFormatPr defaultColWidth="10.85546875" defaultRowHeight="15.75"/>
  <cols>
    <col min="1" max="1" width="10.7109375" style="117" bestFit="1" customWidth="1"/>
    <col min="2" max="2" width="9" style="117" bestFit="1" customWidth="1"/>
    <col min="3" max="3" width="24" style="117" customWidth="1"/>
    <col min="4" max="4" width="8.28515625" style="117" bestFit="1" customWidth="1"/>
    <col min="5" max="5" width="8.42578125" style="117" bestFit="1" customWidth="1"/>
    <col min="6" max="16384" width="10.85546875" style="117"/>
  </cols>
  <sheetData>
    <row r="1" spans="1:5" ht="18">
      <c r="A1" s="43" t="s">
        <v>103</v>
      </c>
      <c r="B1" s="43" t="s">
        <v>104</v>
      </c>
      <c r="C1" s="43" t="s">
        <v>105</v>
      </c>
      <c r="D1" s="43" t="s">
        <v>0</v>
      </c>
      <c r="E1" s="43" t="s">
        <v>3</v>
      </c>
    </row>
    <row r="2" spans="1:5">
      <c r="A2" t="s">
        <v>106</v>
      </c>
      <c r="B2" t="s">
        <v>107</v>
      </c>
      <c r="C2" t="s">
        <v>183</v>
      </c>
      <c r="D2" t="s">
        <v>97</v>
      </c>
      <c r="E2" t="s">
        <v>108</v>
      </c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settings</vt:lpstr>
      <vt:lpstr>survey</vt:lpstr>
      <vt:lpstr>choices</vt:lpstr>
      <vt:lpstr>queries</vt:lpstr>
      <vt:lpstr>model</vt:lpstr>
      <vt:lpstr>prompt_types</vt:lpstr>
      <vt:lpstr>properties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Keo, Caitlyn Kimnath</dc:creator>
  <cp:lastModifiedBy>Madeline Harter</cp:lastModifiedBy>
  <dcterms:created xsi:type="dcterms:W3CDTF">2017-11-27T20:24:06Z</dcterms:created>
  <dcterms:modified xsi:type="dcterms:W3CDTF">2018-06-04T17:11:39Z</dcterms:modified>
</cp:coreProperties>
</file>